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rtin REVILLION\Desktop\site\Doc\"/>
    </mc:Choice>
  </mc:AlternateContent>
  <bookViews>
    <workbookView xWindow="0" yWindow="0" windowWidth="24000" windowHeight="9135"/>
  </bookViews>
  <sheets>
    <sheet name="Calculette ACI" sheetId="1" r:id="rId1"/>
    <sheet name="Feuil1" sheetId="4" r:id="rId2"/>
  </sheets>
  <definedNames>
    <definedName name="_xlnm.Print_Area" localSheetId="0">'Calculette ACI'!$A$1:$Q$45</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23" i="1" l="1"/>
  <c r="N22" i="1"/>
  <c r="N32" i="1" l="1"/>
  <c r="L22" i="1"/>
  <c r="N41" i="1"/>
  <c r="N39" i="1"/>
  <c r="N37" i="1"/>
  <c r="N38" i="1"/>
  <c r="N36" i="1"/>
  <c r="N35" i="1"/>
  <c r="N31" i="1"/>
  <c r="N34" i="1"/>
  <c r="N33" i="1"/>
  <c r="N29" i="1"/>
  <c r="N10" i="1"/>
  <c r="N18" i="1"/>
  <c r="N17" i="1"/>
  <c r="G4" i="1"/>
  <c r="N15" i="1"/>
  <c r="N16" i="1"/>
  <c r="N21" i="1"/>
  <c r="N14" i="1"/>
  <c r="N13" i="1"/>
  <c r="N12" i="1"/>
  <c r="N42" i="1" l="1"/>
  <c r="N28" i="1" l="1"/>
  <c r="N30" i="1" l="1"/>
  <c r="N11" i="1"/>
  <c r="G5" i="1" l="1"/>
  <c r="G6" i="1"/>
  <c r="F5" i="1" l="1"/>
  <c r="F7" i="1" l="1"/>
  <c r="F4" i="1" l="1"/>
  <c r="N40" i="1" l="1"/>
  <c r="N25" i="1"/>
  <c r="J6" i="1" s="1"/>
  <c r="N44" i="1"/>
  <c r="J3" i="1" l="1"/>
  <c r="J5" i="1"/>
</calcChain>
</file>

<file path=xl/comments1.xml><?xml version="1.0" encoding="utf-8"?>
<comments xmlns="http://schemas.openxmlformats.org/spreadsheetml/2006/main">
  <authors>
    <author>Martin REVILLION</author>
  </authors>
  <commentList>
    <comment ref="L6" authorId="0" shapeId="0">
      <text>
        <r>
          <rPr>
            <b/>
            <sz val="9"/>
            <color indexed="81"/>
            <rFont val="Tahoma"/>
            <family val="2"/>
          </rPr>
          <t>Le calcul de l'avance s'effectue sur la base de 60% du montant correponsant à l'atteinte  à hauteur de 100% des indicateurs socles.</t>
        </r>
      </text>
    </comment>
    <comment ref="O9" authorId="0" shapeId="0">
      <text>
        <r>
          <rPr>
            <b/>
            <sz val="9"/>
            <color indexed="81"/>
            <rFont val="Tahoma"/>
            <family val="2"/>
          </rPr>
          <t>Prérequis pour déclencher la rémunération :
pas d’obligation de leur mise en place effective à la signature du contrat Mais respect obligatoire à la transmission des justificatifs pour déclencher le versement de l'ensemble de la rémunération.</t>
        </r>
        <r>
          <rPr>
            <sz val="9"/>
            <color indexed="81"/>
            <rFont val="Tahoma"/>
            <family val="2"/>
          </rPr>
          <t xml:space="preserve">
</t>
        </r>
      </text>
    </comment>
    <comment ref="O10" authorId="0" shapeId="0">
      <text>
        <r>
          <rPr>
            <b/>
            <sz val="9"/>
            <color indexed="81"/>
            <rFont val="Tahoma"/>
            <family val="2"/>
          </rPr>
          <t>Choisissez dans la liste votre situation</t>
        </r>
        <r>
          <rPr>
            <sz val="9"/>
            <color indexed="81"/>
            <rFont val="Tahoma"/>
            <family val="2"/>
          </rPr>
          <t xml:space="preserve">
</t>
        </r>
      </text>
    </comment>
    <comment ref="O13" authorId="0" shapeId="0">
      <text>
        <r>
          <rPr>
            <b/>
            <sz val="9"/>
            <color indexed="81"/>
            <rFont val="Tahoma"/>
            <family val="2"/>
          </rPr>
          <t>Fournir une copie du plan de préparation</t>
        </r>
        <r>
          <rPr>
            <sz val="9"/>
            <color indexed="81"/>
            <rFont val="Tahoma"/>
            <family val="2"/>
          </rPr>
          <t xml:space="preserve">
</t>
        </r>
      </text>
    </comment>
    <comment ref="O14" authorId="0" shapeId="0">
      <text>
        <r>
          <rPr>
            <b/>
            <sz val="9"/>
            <color indexed="81"/>
            <rFont val="Tahoma"/>
            <family val="2"/>
          </rPr>
          <t>Votre strucure met en place toute action pouvant répondre aux besoins en soins des patients et adaptation de la structure pour faciliter la prise en charge des patients « fragiles », en cas de survenue d’une crise sanitaire grave caractérisée par l’ARS.</t>
        </r>
        <r>
          <rPr>
            <sz val="9"/>
            <color indexed="81"/>
            <rFont val="Tahoma"/>
            <family val="2"/>
          </rPr>
          <t xml:space="preserve">
</t>
        </r>
      </text>
    </comment>
    <comment ref="O15" authorId="0" shapeId="0">
      <text>
        <r>
          <rPr>
            <b/>
            <sz val="9"/>
            <color indexed="81"/>
            <rFont val="Tahoma"/>
            <family val="2"/>
          </rPr>
          <t>Par fixe</t>
        </r>
      </text>
    </comment>
    <comment ref="O16" authorId="0" shapeId="0">
      <text>
        <r>
          <rPr>
            <b/>
            <sz val="9"/>
            <color indexed="81"/>
            <rFont val="Tahoma"/>
            <family val="2"/>
          </rPr>
          <t xml:space="preserve">- 1 700 points par tranche de 4000 patients en dessous de 8000 Patients
+ 1100 points par tranche de 4000 au dessus de 8000 patients
</t>
        </r>
        <r>
          <rPr>
            <sz val="9"/>
            <color indexed="81"/>
            <rFont val="Tahoma"/>
            <family val="2"/>
          </rPr>
          <t xml:space="preserve">
</t>
        </r>
      </text>
    </comment>
    <comment ref="O17" authorId="0" shapeId="0">
      <text>
        <r>
          <rPr>
            <b/>
            <sz val="9"/>
            <color indexed="81"/>
            <rFont val="Tahoma"/>
            <family val="2"/>
          </rPr>
          <t xml:space="preserve">Copie des factures du logiciel, des bons de commande ou des contrats d’abonnement, de maintenance ou de location permettant de vérifier que le système d’information fait bien partie des logiciels labellisés par l’ASIP santé, avec la date d’acquisition de l’équipement. </t>
        </r>
        <r>
          <rPr>
            <sz val="9"/>
            <color indexed="81"/>
            <rFont val="Tahoma"/>
            <family val="2"/>
          </rPr>
          <t xml:space="preserve">
</t>
        </r>
      </text>
    </comment>
    <comment ref="O18" authorId="0" shapeId="0">
      <text>
        <r>
          <rPr>
            <b/>
            <sz val="9"/>
            <color indexed="81"/>
            <rFont val="Tahoma"/>
            <family val="2"/>
          </rPr>
          <t>Deux palliers :
- 200 points par poste en dessous de 16 postes
+ 150 points par poste au dessus de 16 postes</t>
        </r>
        <r>
          <rPr>
            <sz val="9"/>
            <color indexed="81"/>
            <rFont val="Tahoma"/>
            <family val="2"/>
          </rPr>
          <t xml:space="preserve">
</t>
        </r>
      </text>
    </comment>
    <comment ref="O20" authorId="0" shapeId="0">
      <text>
        <r>
          <rPr>
            <b/>
            <sz val="9"/>
            <color indexed="81"/>
            <rFont val="Tahoma"/>
            <family val="2"/>
          </rPr>
          <t>Socle :  engagement nécessaire de la structure sur ces indicateurs mais une progressivité dans le degré d’atteinte de l’indicateur est possible</t>
        </r>
      </text>
    </comment>
    <comment ref="O21" authorId="0" shapeId="0">
      <text>
        <r>
          <rPr>
            <b/>
            <sz val="9"/>
            <color indexed="81"/>
            <rFont val="Tahoma"/>
            <family val="2"/>
          </rPr>
          <t>Inscrire le nombre.
Maximum 8</t>
        </r>
      </text>
    </comment>
    <comment ref="O22" authorId="0" shapeId="0">
      <text>
        <r>
          <rPr>
            <b/>
            <sz val="9"/>
            <color indexed="81"/>
            <rFont val="Tahoma"/>
            <family val="2"/>
          </rPr>
          <t xml:space="preserve">Inscrire le % de dossier. 
Taux plein : 5%
(*) Estimation sur les données nationales : &gt;  75 ans :  9,3% de la population et 50% sont en ALD. Population générale : 16,4% d'ALD
A adapter selon votre territoire
</t>
        </r>
        <r>
          <rPr>
            <sz val="9"/>
            <color indexed="81"/>
            <rFont val="Tahoma"/>
            <family val="2"/>
          </rPr>
          <t xml:space="preserve">
</t>
        </r>
      </text>
    </comment>
    <comment ref="O23" authorId="0" shapeId="0">
      <text>
        <r>
          <rPr>
            <sz val="9"/>
            <color indexed="81"/>
            <rFont val="Tahoma"/>
            <family val="2"/>
          </rPr>
          <t xml:space="preserve">
Si "oui" +40 points en plus par protocole + 200 points variables pour les concertations pluriprofessionnelles</t>
        </r>
      </text>
    </comment>
    <comment ref="O25" authorId="0" shapeId="0">
      <text>
        <r>
          <rPr>
            <b/>
            <sz val="9"/>
            <color indexed="81"/>
            <rFont val="Tahoma"/>
            <family val="2"/>
          </rPr>
          <t>Socles : engagement nécessaire de la structure sur ces indicateurs mais une progressivité dans le degré d’atteinte de l’indicateur est possible</t>
        </r>
        <r>
          <rPr>
            <sz val="9"/>
            <color indexed="81"/>
            <rFont val="Tahoma"/>
            <family val="2"/>
          </rPr>
          <t xml:space="preserve">
</t>
        </r>
      </text>
    </comment>
    <comment ref="O28" authorId="0" shapeId="0">
      <text>
        <r>
          <rPr>
            <b/>
            <sz val="9"/>
            <color indexed="81"/>
            <rFont val="Tahoma"/>
            <family val="2"/>
          </rPr>
          <t>Choisir dans la liste</t>
        </r>
        <r>
          <rPr>
            <sz val="9"/>
            <color indexed="81"/>
            <rFont val="Tahoma"/>
            <family val="2"/>
          </rPr>
          <t xml:space="preserve">
La nuance est dans le ET/OU</t>
        </r>
      </text>
    </comment>
    <comment ref="O29" authorId="0" shapeId="0">
      <text>
        <r>
          <rPr>
            <sz val="9"/>
            <color indexed="81"/>
            <rFont val="Tahoma"/>
            <family val="2"/>
          </rPr>
          <t xml:space="preserve">2 options. Choisir la fréquence
</t>
        </r>
      </text>
    </comment>
    <comment ref="O30" authorId="0" shapeId="0">
      <text>
        <r>
          <rPr>
            <sz val="9"/>
            <color indexed="81"/>
            <rFont val="Tahoma"/>
            <family val="2"/>
          </rPr>
          <t>(Article 7 de la Convention Médicale : contrat ayant pour objet d’inciter les médecins n’exerçant pas dans une zone en difficulté ou déficitaire à y consacrer une partie de leur activité libérale. Engagement à réaliser au moins 10 jours dans une zone en difficulté, sur une période de 3 ans, en contrepartie duquel le médecin perçoit une aide à l’activité correspondant à 10% des honoraires de cette activité et de la prise en charge des frais de déplacement.)</t>
        </r>
      </text>
    </comment>
    <comment ref="O31" authorId="0" shapeId="0">
      <text>
        <r>
          <rPr>
            <sz val="9"/>
            <color indexed="81"/>
            <rFont val="Tahoma"/>
            <family val="2"/>
          </rPr>
          <t xml:space="preserve">Inscrire le nombre de mission (max 2)
</t>
        </r>
      </text>
    </comment>
    <comment ref="O33" authorId="0" shapeId="0">
      <text>
        <r>
          <rPr>
            <sz val="9"/>
            <color indexed="81"/>
            <rFont val="Tahoma"/>
            <family val="2"/>
          </rPr>
          <t xml:space="preserve"> mise en place d’outils ou actions visant à consulter, informer et sensibiliser les usagers sur les services offerts par la structure mais aussi dans le cadre de son parcours de soins. Il s’agit entre autres de permettre d’évaluer la satisfaction et les besoins exprimés par les patients (modalités d’accueil, de contact avec la structure, etc…).</t>
        </r>
      </text>
    </comment>
    <comment ref="O34" authorId="0" shapeId="0">
      <text>
        <r>
          <rPr>
            <sz val="9"/>
            <color indexed="81"/>
            <rFont val="Tahoma"/>
            <family val="2"/>
          </rPr>
          <t xml:space="preserve"> mise en place d’outils ou actions visant à la co-construction, le partenariat, la co-décision entre la structure et les usagers.</t>
        </r>
      </text>
    </comment>
    <comment ref="O35" authorId="0" shapeId="0">
      <text>
        <r>
          <rPr>
            <sz val="9"/>
            <color indexed="81"/>
            <rFont val="Tahoma"/>
            <family val="2"/>
          </rPr>
          <t xml:space="preserve"> L'ensemble des médecins de la MSP ou 50% s'engagent dans le dispositif SAS ou si la MSP prend en charge toutes les sollicitations du régulateur. 
</t>
        </r>
      </text>
    </comment>
    <comment ref="O36" authorId="0" shapeId="0">
      <text>
        <r>
          <rPr>
            <sz val="9"/>
            <color indexed="81"/>
            <rFont val="Tahoma"/>
            <family val="2"/>
          </rPr>
          <t>225 points par stage à partir de 2.
Choisir le nombre</t>
        </r>
      </text>
    </comment>
    <comment ref="O37" authorId="0" shapeId="0">
      <text>
        <r>
          <rPr>
            <sz val="9"/>
            <color indexed="81"/>
            <rFont val="Tahoma"/>
            <family val="2"/>
          </rPr>
          <t xml:space="preserve"> Mise en place d'une procédure définissant la transmission des données de santé nécessaires à la prise en charge des patients vers des professionnels de santé extérieurs, des services et établissements sanitaires, des structures et services médico-sociaux, des intervenants sociaux dans le respect de la réglementation.
Il s'agit notamment du VMS complété par les informations, recueillies par les autres professionnels de santé de la MSP, nécessaires à la continuité de la prise en charge.
</t>
        </r>
      </text>
    </comment>
    <comment ref="O38" authorId="0" shapeId="0">
      <text>
        <r>
          <rPr>
            <sz val="9"/>
            <color indexed="81"/>
            <rFont val="Tahoma"/>
            <family val="2"/>
          </rPr>
          <t xml:space="preserve">Tout document attestant de l'état d'avancement de la démarche qualité: Désignation d'un référent qualité de la démarche, état des lieux des forces et faiblesses de la dynamique pluriprofessionnelle et de la prise en charge des patients, grille d'autoévaluation remplie et synthèse des résultats, etc. 
</t>
        </r>
      </text>
    </comment>
    <comment ref="O39" authorId="0" shapeId="0">
      <text>
        <r>
          <rPr>
            <sz val="9"/>
            <color indexed="81"/>
            <rFont val="Tahoma"/>
            <family val="2"/>
          </rPr>
          <t xml:space="preserve">Inscription auprès de l'ARS
Inscrire le nombre de protocoles
</t>
        </r>
      </text>
    </comment>
    <comment ref="O40" authorId="0" shapeId="0">
      <text>
        <r>
          <rPr>
            <sz val="9"/>
            <color indexed="81"/>
            <rFont val="Tahoma"/>
            <family val="2"/>
          </rPr>
          <t>Transmission à l'organisme d'asssurance maladie de documents attestant de son intégration dans le parcours et comprenant notamment les informations concernant le nombre de patients insuffisants cardiaques, le nombre de patients insuffisants cardiaques « incidents », le nombre de patients nouvellement diagnostiqués au décours de l’implémentation du programme d’accompagnement….</t>
        </r>
      </text>
    </comment>
  </commentList>
</comments>
</file>

<file path=xl/sharedStrings.xml><?xml version="1.0" encoding="utf-8"?>
<sst xmlns="http://schemas.openxmlformats.org/spreadsheetml/2006/main" count="110" uniqueCount="71">
  <si>
    <t>Patient</t>
  </si>
  <si>
    <t>Accés aux soins</t>
  </si>
  <si>
    <t xml:space="preserve">Travail en équipe pluri-professionnelle </t>
  </si>
  <si>
    <t xml:space="preserve">Système d’information </t>
  </si>
  <si>
    <t>Transmission des données de santé vers les professionnels de santé extérieurs.</t>
  </si>
  <si>
    <t>OPTION</t>
  </si>
  <si>
    <t>x</t>
  </si>
  <si>
    <t>Base</t>
  </si>
  <si>
    <t>Réel</t>
  </si>
  <si>
    <t>% CMUC</t>
  </si>
  <si>
    <t>% AME</t>
  </si>
  <si>
    <t>Bilan:</t>
  </si>
  <si>
    <t>Soit :</t>
  </si>
  <si>
    <t>Dont :</t>
  </si>
  <si>
    <t>au démarrage</t>
  </si>
  <si>
    <t>majoration</t>
  </si>
  <si>
    <t>Actions</t>
  </si>
  <si>
    <t>Points</t>
  </si>
  <si>
    <t>Valeur point</t>
  </si>
  <si>
    <t>Part Fixe</t>
  </si>
  <si>
    <t>Intégralité de l’amplitude 8h-20h (soit 12 h)</t>
  </si>
  <si>
    <t>Amplitude horaire d’ouverture entre 10h et 12h par jour en semaine et le samedi matin</t>
  </si>
  <si>
    <t>Amplitude horaire d’ouverture entre 8h et 10h par jour et le samedi matin</t>
  </si>
  <si>
    <t>fermeture le samedi matin*: -120 pts</t>
  </si>
  <si>
    <t>fermeture maximum pendant 3 semaines pendant les congés scolaires dans l’année : -20 pts</t>
  </si>
  <si>
    <t>&lt;=== Choisir dans la liste</t>
  </si>
  <si>
    <t>&gt; 1 profession médicale autre que MG ,SF, Dentiste Ou Pharmacien ET &gt; 3 professions paramedicales</t>
  </si>
  <si>
    <t>Organisation de consultations de second recours par des professionnels extérieurs à la structure</t>
  </si>
  <si>
    <t>Pas de  profession médicale autre que MG ,SF, Dentiste ni Pharmacien et &lt; 4 professions paramedicales</t>
  </si>
  <si>
    <r>
      <t xml:space="preserve"> &gt; 1 profession médicale autre que MG ,SF, Dentiste </t>
    </r>
    <r>
      <rPr>
        <b/>
        <sz val="11"/>
        <color theme="1"/>
        <rFont val="Calibri"/>
        <family val="2"/>
        <scheme val="minor"/>
      </rPr>
      <t>OU</t>
    </r>
    <r>
      <rPr>
        <sz val="11"/>
        <color theme="1"/>
        <rFont val="Calibri"/>
        <family val="2"/>
        <scheme val="minor"/>
      </rPr>
      <t xml:space="preserve"> Pharmacien OU &gt; 3 professions paramedicales</t>
    </r>
  </si>
  <si>
    <t>Première tranche</t>
  </si>
  <si>
    <t>Deuxième tranche</t>
  </si>
  <si>
    <t>2) Concertation formalisée  entre médecins et autres professionnels de santé, Compte rendu intégré dans dossier informatisé du patient MT (et enfants) en ALD ou âgés de + de 75 ans sans ALD (Taux plein: 5%)</t>
  </si>
  <si>
    <t>Population estimé :(*)</t>
  </si>
  <si>
    <t>?</t>
  </si>
  <si>
    <t xml:space="preserve">  Réponse aux crises sanitaires graves</t>
  </si>
  <si>
    <t xml:space="preserve">  Prise en charge des patients fragiles en cas de crise</t>
  </si>
  <si>
    <t>SOCLE PREREQUIS</t>
  </si>
  <si>
    <t>SOCLE PROGRESSIF</t>
  </si>
  <si>
    <t xml:space="preserve"> Fonction de coordination organisée avec un responsable identifié (Fixe)</t>
  </si>
  <si>
    <t>Coordination fixe</t>
  </si>
  <si>
    <t xml:space="preserve"> Fonction de coordination organisée avec un responsable identifié (part variable) par tranche de 4000 patients</t>
  </si>
  <si>
    <t>Système d'inforlation labélisé</t>
  </si>
  <si>
    <t>Poste informatique fixe</t>
  </si>
  <si>
    <t>Mise à jour le 10/06/2022</t>
  </si>
  <si>
    <t xml:space="preserve"> - Fermeture le samedi matin</t>
  </si>
  <si>
    <t xml:space="preserve"> - Fermeture maximum pendant 3 semaines pendant les congés scolaires dans l’année</t>
  </si>
  <si>
    <t>Total partie socle</t>
  </si>
  <si>
    <t xml:space="preserve"> </t>
  </si>
  <si>
    <t xml:space="preserve"> ===&lt; Amplitudes horaires, choisir dans la liste &gt;====</t>
  </si>
  <si>
    <t>Total partie optionnelle</t>
  </si>
  <si>
    <t>Médecins intervenant dans la structure dans le cadre d’un CSTM (contrat solidarité territoriale médecin) au moins 1</t>
  </si>
  <si>
    <t>Votre équipe intègre une IPA pour ces missions de santé publique</t>
  </si>
  <si>
    <r>
      <rPr>
        <b/>
        <sz val="10"/>
        <color theme="1"/>
        <rFont val="Calibri"/>
        <family val="2"/>
        <scheme val="minor"/>
      </rPr>
      <t>Implication des usagers</t>
    </r>
    <r>
      <rPr>
        <sz val="10"/>
        <color theme="1"/>
        <rFont val="Calibri"/>
        <family val="2"/>
        <scheme val="minor"/>
      </rPr>
      <t>, Outils d'information et de recueil de satisfaction</t>
    </r>
  </si>
  <si>
    <r>
      <rPr>
        <b/>
        <sz val="10"/>
        <color theme="1"/>
        <rFont val="Calibri"/>
        <family val="2"/>
        <scheme val="minor"/>
      </rPr>
      <t>Implication des usagers</t>
    </r>
    <r>
      <rPr>
        <sz val="10"/>
        <color theme="1"/>
        <rFont val="Calibri"/>
        <family val="2"/>
        <scheme val="minor"/>
      </rPr>
      <t xml:space="preserve"> dans la co construction et la codécision</t>
    </r>
  </si>
  <si>
    <t>% de médecins impliqués dans le SAS</t>
  </si>
  <si>
    <t xml:space="preserve">Formation des jeunes professionnels de santé (Min 2 stages/ an Max 4) </t>
  </si>
  <si>
    <t>Pas d'action en démarche qualité</t>
  </si>
  <si>
    <t xml:space="preserve">Démarche qualité  Niveau 1:  le diagnostic de maturité </t>
  </si>
  <si>
    <t xml:space="preserve">Démarche qualité  Niveau 2  : la planification et mise en oeuvre d’une démarche d’amélioration de la qualité </t>
  </si>
  <si>
    <t>Parcours insufisance cardiaque</t>
  </si>
  <si>
    <t>Coordination d'un parcours "surpoids ou obésité de l'enfant"</t>
  </si>
  <si>
    <t xml:space="preserve">Système d’information labellisé niveau « avancé » par l’ASIP Santé </t>
  </si>
  <si>
    <t>Part Variable de la patientele</t>
  </si>
  <si>
    <t xml:space="preserve">Démarche qualité  Niveau 3 : la production de Résultats et les conclusions </t>
  </si>
  <si>
    <r>
      <rPr>
        <b/>
        <sz val="10"/>
        <rFont val="Calibri"/>
        <family val="2"/>
        <scheme val="minor"/>
      </rPr>
      <t>Nombre</t>
    </r>
    <r>
      <rPr>
        <sz val="10"/>
        <rFont val="Calibri"/>
        <family val="2"/>
        <scheme val="minor"/>
      </rPr>
      <t xml:space="preserve"> de professionnels de santé équipés du logiciel</t>
    </r>
  </si>
  <si>
    <r>
      <t>1) Elaboration de protocoles pluri-professionnels pour les pathologies cibles (</t>
    </r>
    <r>
      <rPr>
        <b/>
        <sz val="10"/>
        <color theme="1"/>
        <rFont val="Calibri"/>
        <family val="2"/>
        <scheme val="minor"/>
      </rPr>
      <t>nombre de protocoles</t>
    </r>
    <r>
      <rPr>
        <sz val="10"/>
        <color theme="1"/>
        <rFont val="Calibri"/>
        <family val="2"/>
        <scheme val="minor"/>
      </rPr>
      <t>)</t>
    </r>
  </si>
  <si>
    <r>
      <t>Missions de santé publique répondant à des spécificités territoriales et aux objectifs du projet régional de santé (PRS)</t>
    </r>
    <r>
      <rPr>
        <sz val="10"/>
        <color rgb="FFFF0000"/>
        <rFont val="Calibri"/>
        <family val="2"/>
        <scheme val="minor"/>
      </rPr>
      <t xml:space="preserve">  </t>
    </r>
    <r>
      <rPr>
        <sz val="10"/>
        <rFont val="Calibri"/>
        <family val="2"/>
        <scheme val="minor"/>
      </rPr>
      <t>2 = Taux plein</t>
    </r>
  </si>
  <si>
    <r>
      <t xml:space="preserve">Protocoles nationaux de coopération des soins non programmés </t>
    </r>
    <r>
      <rPr>
        <b/>
        <sz val="10"/>
        <color theme="1"/>
        <rFont val="Calibri"/>
        <family val="2"/>
        <scheme val="minor"/>
      </rPr>
      <t>(Max 6)</t>
    </r>
  </si>
  <si>
    <t>Ne remplir que les cases de cette couleur</t>
  </si>
  <si>
    <t xml:space="preserve">Votre équipe intègre une IPA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</si>
</sst>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 &quot;€&quot;"/>
    <numFmt numFmtId="165" formatCode="0.0%"/>
    <numFmt numFmtId="166" formatCode="#,##0.00\ &quot;€&quot;"/>
  </numFmts>
  <fonts count="25" x14ac:knownFonts="1">
    <font>
      <sz val="11"/>
      <color theme="1"/>
      <name val="Calibri"/>
      <family val="2"/>
      <scheme val="minor"/>
    </font>
    <font>
      <sz val="11"/>
      <color theme="1"/>
      <name val="Calibri"/>
      <family val="2"/>
      <scheme val="minor"/>
    </font>
    <font>
      <sz val="9"/>
      <color indexed="81"/>
      <name val="Tahoma"/>
      <family val="2"/>
    </font>
    <font>
      <b/>
      <sz val="9"/>
      <color indexed="81"/>
      <name val="Tahoma"/>
      <family val="2"/>
    </font>
    <font>
      <sz val="10"/>
      <name val="MS Sans Serif"/>
      <family val="2"/>
    </font>
    <font>
      <b/>
      <sz val="11"/>
      <color theme="0"/>
      <name val="Calibri"/>
      <family val="2"/>
      <scheme val="minor"/>
    </font>
    <font>
      <b/>
      <sz val="11"/>
      <color theme="1"/>
      <name val="Calibri"/>
      <family val="2"/>
      <scheme val="minor"/>
    </font>
    <font>
      <sz val="10"/>
      <color theme="1"/>
      <name val="Calibri"/>
      <family val="2"/>
      <scheme val="minor"/>
    </font>
    <font>
      <sz val="10"/>
      <color theme="0"/>
      <name val="Calibri"/>
      <family val="2"/>
      <scheme val="minor"/>
    </font>
    <font>
      <b/>
      <sz val="10"/>
      <color theme="1"/>
      <name val="Calibri"/>
      <family val="2"/>
      <scheme val="minor"/>
    </font>
    <font>
      <b/>
      <sz val="10"/>
      <color theme="0"/>
      <name val="Calibri"/>
      <family val="2"/>
      <scheme val="minor"/>
    </font>
    <font>
      <b/>
      <sz val="10"/>
      <color rgb="FF0070C0"/>
      <name val="Calibri"/>
      <family val="2"/>
      <scheme val="minor"/>
    </font>
    <font>
      <sz val="10"/>
      <name val="Calibri"/>
      <family val="2"/>
      <scheme val="minor"/>
    </font>
    <font>
      <sz val="10"/>
      <color rgb="FFFF0000"/>
      <name val="Calibri"/>
      <family val="2"/>
      <scheme val="minor"/>
    </font>
    <font>
      <b/>
      <sz val="10"/>
      <color theme="4"/>
      <name val="Calibri"/>
      <family val="2"/>
      <scheme val="minor"/>
    </font>
    <font>
      <b/>
      <sz val="10"/>
      <color rgb="FFFF0000"/>
      <name val="Calibri"/>
      <family val="2"/>
      <scheme val="minor"/>
    </font>
    <font>
      <b/>
      <sz val="10"/>
      <color theme="4" tint="-0.249977111117893"/>
      <name val="Calibri"/>
      <family val="2"/>
      <scheme val="minor"/>
    </font>
    <font>
      <b/>
      <sz val="10"/>
      <name val="Calibri"/>
      <family val="2"/>
      <scheme val="minor"/>
    </font>
    <font>
      <b/>
      <sz val="11"/>
      <name val="Calibri"/>
      <family val="2"/>
      <scheme val="minor"/>
    </font>
    <font>
      <b/>
      <sz val="12"/>
      <color theme="1"/>
      <name val="Calibri"/>
      <family val="2"/>
      <scheme val="minor"/>
    </font>
    <font>
      <b/>
      <sz val="12"/>
      <name val="Calibri"/>
      <family val="2"/>
      <scheme val="minor"/>
    </font>
    <font>
      <b/>
      <sz val="14"/>
      <name val="Calibri"/>
      <family val="2"/>
      <scheme val="minor"/>
    </font>
    <font>
      <b/>
      <i/>
      <sz val="14"/>
      <name val="Calibri"/>
      <family val="2"/>
      <scheme val="minor"/>
    </font>
    <font>
      <b/>
      <sz val="12"/>
      <color theme="8" tint="0.39997558519241921"/>
      <name val="Calibri"/>
      <family val="2"/>
      <scheme val="minor"/>
    </font>
    <font>
      <sz val="10"/>
      <color theme="8" tint="0.39997558519241921"/>
      <name val="Calibri"/>
      <family val="2"/>
      <scheme val="minor"/>
    </font>
  </fonts>
  <fills count="15">
    <fill>
      <patternFill patternType="none"/>
    </fill>
    <fill>
      <patternFill patternType="gray125"/>
    </fill>
    <fill>
      <patternFill patternType="solid">
        <fgColor theme="4" tint="0.79998168889431442"/>
        <bgColor indexed="64"/>
      </patternFill>
    </fill>
    <fill>
      <patternFill patternType="solid">
        <fgColor theme="4"/>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0" tint="-0.14999847407452621"/>
        <bgColor indexed="64"/>
      </patternFill>
    </fill>
    <fill>
      <patternFill patternType="solid">
        <fgColor theme="2"/>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0"/>
        <bgColor indexed="64"/>
      </patternFill>
    </fill>
    <fill>
      <patternFill patternType="solid">
        <fgColor theme="5" tint="0.59999389629810485"/>
        <bgColor indexed="64"/>
      </patternFill>
    </fill>
    <fill>
      <patternFill patternType="solid">
        <fgColor theme="1" tint="0.499984740745262"/>
        <bgColor indexed="64"/>
      </patternFill>
    </fill>
    <fill>
      <patternFill patternType="solid">
        <fgColor rgb="FFFFFF00"/>
        <bgColor indexed="64"/>
      </patternFill>
    </fill>
    <fill>
      <patternFill patternType="solid">
        <fgColor theme="0" tint="-0.34998626667073579"/>
        <bgColor indexed="64"/>
      </patternFill>
    </fill>
  </fills>
  <borders count="45">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medium">
        <color indexed="64"/>
      </right>
      <top style="medium">
        <color indexed="64"/>
      </top>
      <bottom/>
      <diagonal/>
    </border>
    <border>
      <left/>
      <right/>
      <top style="medium">
        <color indexed="64"/>
      </top>
      <bottom/>
      <diagonal/>
    </border>
    <border>
      <left/>
      <right style="medium">
        <color indexed="64"/>
      </right>
      <top/>
      <bottom/>
      <diagonal/>
    </border>
    <border>
      <left style="medium">
        <color indexed="64"/>
      </left>
      <right/>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medium">
        <color rgb="FFFF0000"/>
      </left>
      <right/>
      <top style="medium">
        <color indexed="64"/>
      </top>
      <bottom style="medium">
        <color rgb="FFFF0000"/>
      </bottom>
      <diagonal/>
    </border>
    <border>
      <left/>
      <right style="medium">
        <color rgb="FFFF0000"/>
      </right>
      <top style="medium">
        <color indexed="64"/>
      </top>
      <bottom style="medium">
        <color rgb="FFFF0000"/>
      </bottom>
      <diagonal/>
    </border>
  </borders>
  <cellStyleXfs count="4">
    <xf numFmtId="0" fontId="0" fillId="0" borderId="0"/>
    <xf numFmtId="9" fontId="1" fillId="0" borderId="0" applyFont="0" applyFill="0" applyBorder="0" applyAlignment="0" applyProtection="0"/>
    <xf numFmtId="0" fontId="4" fillId="0" borderId="0"/>
    <xf numFmtId="9" fontId="4" fillId="0" borderId="0" applyFont="0" applyFill="0" applyBorder="0" applyAlignment="0" applyProtection="0"/>
  </cellStyleXfs>
  <cellXfs count="179">
    <xf numFmtId="0" fontId="0" fillId="0" borderId="0" xfId="0"/>
    <xf numFmtId="0" fontId="7" fillId="7" borderId="12" xfId="0" applyFont="1" applyFill="1" applyBorder="1" applyProtection="1">
      <protection locked="0"/>
    </xf>
    <xf numFmtId="0" fontId="7" fillId="7" borderId="15" xfId="0" applyFont="1" applyFill="1" applyBorder="1" applyProtection="1">
      <protection locked="0"/>
    </xf>
    <xf numFmtId="0" fontId="7" fillId="7" borderId="13" xfId="0" applyFont="1" applyFill="1" applyBorder="1" applyProtection="1">
      <protection locked="0"/>
    </xf>
    <xf numFmtId="0" fontId="7" fillId="0" borderId="0" xfId="0" applyFont="1" applyProtection="1">
      <protection locked="0"/>
    </xf>
    <xf numFmtId="0" fontId="7" fillId="0" borderId="6" xfId="0" applyFont="1" applyBorder="1" applyProtection="1">
      <protection locked="0"/>
    </xf>
    <xf numFmtId="0" fontId="7" fillId="0" borderId="0" xfId="0" applyFont="1" applyBorder="1" applyProtection="1">
      <protection locked="0"/>
    </xf>
    <xf numFmtId="0" fontId="7" fillId="0" borderId="5" xfId="0" applyFont="1" applyBorder="1" applyProtection="1">
      <protection locked="0"/>
    </xf>
    <xf numFmtId="0" fontId="8" fillId="0" borderId="0" xfId="0" applyFont="1" applyBorder="1" applyProtection="1">
      <protection locked="0"/>
    </xf>
    <xf numFmtId="0" fontId="9" fillId="5" borderId="1" xfId="0" applyFont="1" applyFill="1" applyBorder="1" applyAlignment="1" applyProtection="1">
      <alignment horizontal="center"/>
      <protection locked="0"/>
    </xf>
    <xf numFmtId="0" fontId="9" fillId="0" borderId="4" xfId="0" applyFont="1" applyBorder="1" applyAlignment="1" applyProtection="1">
      <alignment horizontal="center" vertical="center"/>
      <protection locked="0"/>
    </xf>
    <xf numFmtId="0" fontId="9" fillId="4" borderId="1" xfId="0" applyFont="1" applyFill="1" applyBorder="1" applyProtection="1">
      <protection locked="0"/>
    </xf>
    <xf numFmtId="0" fontId="7" fillId="7" borderId="16" xfId="0" applyFont="1" applyFill="1" applyBorder="1" applyProtection="1">
      <protection locked="0"/>
    </xf>
    <xf numFmtId="3" fontId="10" fillId="12" borderId="19" xfId="0" applyNumberFormat="1" applyFont="1" applyFill="1" applyBorder="1" applyAlignment="1" applyProtection="1">
      <alignment horizontal="center"/>
      <protection locked="0"/>
    </xf>
    <xf numFmtId="3" fontId="11" fillId="11" borderId="21" xfId="0" applyNumberFormat="1" applyFont="1" applyFill="1" applyBorder="1" applyAlignment="1" applyProtection="1">
      <alignment horizontal="center"/>
      <protection locked="0"/>
    </xf>
    <xf numFmtId="9" fontId="7" fillId="4" borderId="19" xfId="1" applyFont="1" applyFill="1" applyBorder="1" applyAlignment="1" applyProtection="1">
      <alignment horizontal="center"/>
      <protection locked="0"/>
    </xf>
    <xf numFmtId="0" fontId="9" fillId="0" borderId="5" xfId="0" applyFont="1" applyBorder="1" applyProtection="1">
      <protection locked="0"/>
    </xf>
    <xf numFmtId="0" fontId="7" fillId="7" borderId="17" xfId="0" applyFont="1" applyFill="1" applyBorder="1" applyProtection="1">
      <protection locked="0"/>
    </xf>
    <xf numFmtId="10" fontId="10" fillId="12" borderId="24" xfId="0" applyNumberFormat="1" applyFont="1" applyFill="1" applyBorder="1" applyAlignment="1" applyProtection="1">
      <alignment horizontal="center"/>
      <protection locked="0"/>
    </xf>
    <xf numFmtId="10" fontId="11" fillId="11" borderId="22" xfId="0" applyNumberFormat="1" applyFont="1" applyFill="1" applyBorder="1" applyAlignment="1" applyProtection="1">
      <alignment horizontal="center"/>
      <protection locked="0"/>
    </xf>
    <xf numFmtId="9" fontId="8" fillId="0" borderId="0" xfId="0" applyNumberFormat="1" applyFont="1" applyBorder="1" applyProtection="1">
      <protection locked="0"/>
    </xf>
    <xf numFmtId="0" fontId="7" fillId="2" borderId="0" xfId="0" applyFont="1" applyFill="1" applyBorder="1" applyProtection="1">
      <protection locked="0"/>
    </xf>
    <xf numFmtId="0" fontId="7" fillId="7" borderId="18" xfId="0" applyFont="1" applyFill="1" applyBorder="1" applyProtection="1">
      <protection locked="0"/>
    </xf>
    <xf numFmtId="10" fontId="10" fillId="12" borderId="25" xfId="0" applyNumberFormat="1" applyFont="1" applyFill="1" applyBorder="1" applyAlignment="1" applyProtection="1">
      <alignment horizontal="center"/>
      <protection locked="0"/>
    </xf>
    <xf numFmtId="10" fontId="11" fillId="11" borderId="23" xfId="0" applyNumberFormat="1" applyFont="1" applyFill="1" applyBorder="1" applyAlignment="1" applyProtection="1">
      <alignment horizontal="center"/>
      <protection locked="0"/>
    </xf>
    <xf numFmtId="166" fontId="7" fillId="8" borderId="11" xfId="0" applyNumberFormat="1" applyFont="1" applyFill="1" applyBorder="1" applyAlignment="1" applyProtection="1">
      <alignment horizontal="center"/>
      <protection locked="0"/>
    </xf>
    <xf numFmtId="0" fontId="7" fillId="4" borderId="0" xfId="0" applyFont="1" applyFill="1" applyBorder="1" applyProtection="1">
      <protection locked="0"/>
    </xf>
    <xf numFmtId="3" fontId="7" fillId="0" borderId="0" xfId="0" applyNumberFormat="1" applyFont="1" applyProtection="1">
      <protection locked="0"/>
    </xf>
    <xf numFmtId="0" fontId="13" fillId="0" borderId="0" xfId="0" applyFont="1" applyBorder="1" applyAlignment="1" applyProtection="1">
      <alignment wrapText="1"/>
      <protection locked="0"/>
    </xf>
    <xf numFmtId="0" fontId="14" fillId="0" borderId="5" xfId="0" applyFont="1" applyBorder="1" applyAlignment="1" applyProtection="1">
      <alignment horizontal="left" wrapText="1"/>
      <protection locked="0"/>
    </xf>
    <xf numFmtId="3" fontId="13" fillId="0" borderId="0" xfId="0" applyNumberFormat="1" applyFont="1" applyBorder="1" applyAlignment="1" applyProtection="1">
      <alignment wrapText="1"/>
      <protection locked="0"/>
    </xf>
    <xf numFmtId="0" fontId="9" fillId="0" borderId="5" xfId="0" applyFont="1" applyBorder="1" applyAlignment="1" applyProtection="1">
      <alignment wrapText="1"/>
      <protection locked="0"/>
    </xf>
    <xf numFmtId="0" fontId="13" fillId="0" borderId="5" xfId="0" applyFont="1" applyBorder="1" applyAlignment="1" applyProtection="1">
      <alignment wrapText="1"/>
      <protection locked="0"/>
    </xf>
    <xf numFmtId="0" fontId="7" fillId="10" borderId="6" xfId="0" applyFont="1" applyFill="1" applyBorder="1" applyProtection="1">
      <protection locked="0"/>
    </xf>
    <xf numFmtId="0" fontId="13" fillId="10" borderId="0" xfId="0" applyFont="1" applyFill="1" applyBorder="1" applyAlignment="1" applyProtection="1">
      <alignment wrapText="1"/>
      <protection locked="0"/>
    </xf>
    <xf numFmtId="0" fontId="13" fillId="10" borderId="5" xfId="0" applyFont="1" applyFill="1" applyBorder="1" applyAlignment="1" applyProtection="1">
      <alignment wrapText="1"/>
      <protection locked="0"/>
    </xf>
    <xf numFmtId="0" fontId="7" fillId="10" borderId="0" xfId="0" applyFont="1" applyFill="1" applyProtection="1">
      <protection locked="0"/>
    </xf>
    <xf numFmtId="0" fontId="13" fillId="0" borderId="0" xfId="0" applyFont="1" applyBorder="1" applyAlignment="1" applyProtection="1">
      <alignment vertical="center" wrapText="1"/>
      <protection locked="0"/>
    </xf>
    <xf numFmtId="0" fontId="13" fillId="0" borderId="5" xfId="0" applyFont="1" applyBorder="1" applyAlignment="1" applyProtection="1">
      <alignment vertical="center" wrapText="1"/>
      <protection locked="0"/>
    </xf>
    <xf numFmtId="0" fontId="7" fillId="0" borderId="9" xfId="0" applyFont="1" applyBorder="1" applyProtection="1">
      <protection locked="0"/>
    </xf>
    <xf numFmtId="0" fontId="7" fillId="0" borderId="14" xfId="0" applyFont="1" applyBorder="1" applyProtection="1">
      <protection locked="0"/>
    </xf>
    <xf numFmtId="0" fontId="7" fillId="0" borderId="8" xfId="0" applyFont="1" applyBorder="1" applyProtection="1">
      <protection locked="0"/>
    </xf>
    <xf numFmtId="0" fontId="10" fillId="3" borderId="4" xfId="0" applyFont="1" applyFill="1" applyBorder="1" applyProtection="1">
      <protection locked="0"/>
    </xf>
    <xf numFmtId="3" fontId="0" fillId="0" borderId="0" xfId="0" applyNumberFormat="1"/>
    <xf numFmtId="0" fontId="0" fillId="13" borderId="0" xfId="0" applyFill="1"/>
    <xf numFmtId="0" fontId="6" fillId="11" borderId="27" xfId="0" applyFont="1" applyFill="1" applyBorder="1" applyAlignment="1" applyProtection="1">
      <alignment horizontal="center" vertical="center"/>
      <protection locked="0"/>
    </xf>
    <xf numFmtId="0" fontId="9" fillId="7" borderId="11" xfId="0" applyFont="1" applyFill="1" applyBorder="1" applyAlignment="1" applyProtection="1">
      <alignment horizontal="center" vertical="center"/>
      <protection locked="0"/>
    </xf>
    <xf numFmtId="3" fontId="9" fillId="6" borderId="13" xfId="0" applyNumberFormat="1" applyFont="1" applyFill="1" applyBorder="1" applyAlignment="1" applyProtection="1">
      <alignment vertical="center"/>
      <protection locked="0"/>
    </xf>
    <xf numFmtId="0" fontId="10" fillId="3" borderId="4" xfId="0" applyFont="1" applyFill="1" applyBorder="1" applyAlignment="1" applyProtection="1">
      <alignment vertical="center"/>
      <protection locked="0"/>
    </xf>
    <xf numFmtId="0" fontId="10" fillId="3" borderId="10" xfId="0" applyFont="1" applyFill="1" applyBorder="1" applyProtection="1">
      <protection locked="0"/>
    </xf>
    <xf numFmtId="0" fontId="10" fillId="3" borderId="1" xfId="0" applyFont="1" applyFill="1" applyBorder="1" applyAlignment="1" applyProtection="1">
      <alignment horizontal="center"/>
      <protection locked="0"/>
    </xf>
    <xf numFmtId="0" fontId="10" fillId="3" borderId="3" xfId="0" applyFont="1" applyFill="1" applyBorder="1" applyAlignment="1" applyProtection="1">
      <alignment horizontal="center"/>
      <protection locked="0"/>
    </xf>
    <xf numFmtId="0" fontId="6" fillId="11" borderId="28" xfId="0" applyFont="1" applyFill="1" applyBorder="1" applyAlignment="1" applyProtection="1">
      <alignment horizontal="center" vertical="center"/>
      <protection locked="0"/>
    </xf>
    <xf numFmtId="3" fontId="17" fillId="6" borderId="29" xfId="0" applyNumberFormat="1" applyFont="1" applyFill="1" applyBorder="1" applyAlignment="1" applyProtection="1">
      <alignment vertical="center"/>
      <protection locked="0"/>
    </xf>
    <xf numFmtId="0" fontId="10" fillId="3" borderId="10" xfId="0" applyFont="1" applyFill="1" applyBorder="1" applyAlignment="1" applyProtection="1">
      <alignment vertical="center"/>
      <protection locked="0"/>
    </xf>
    <xf numFmtId="0" fontId="5" fillId="3" borderId="1" xfId="0" applyFont="1" applyFill="1" applyBorder="1" applyAlignment="1" applyProtection="1">
      <alignment horizontal="center" vertical="center"/>
      <protection locked="0"/>
    </xf>
    <xf numFmtId="3" fontId="10" fillId="3" borderId="3" xfId="0" applyNumberFormat="1" applyFont="1" applyFill="1" applyBorder="1" applyAlignment="1" applyProtection="1">
      <alignment vertical="center"/>
      <protection locked="0"/>
    </xf>
    <xf numFmtId="0" fontId="6" fillId="11" borderId="30" xfId="0" applyFont="1" applyFill="1" applyBorder="1" applyAlignment="1" applyProtection="1">
      <alignment horizontal="center" vertical="center"/>
      <protection locked="0"/>
    </xf>
    <xf numFmtId="0" fontId="17" fillId="11" borderId="30" xfId="0" applyNumberFormat="1" applyFont="1" applyFill="1" applyBorder="1" applyAlignment="1" applyProtection="1">
      <alignment horizontal="center" vertical="center" wrapText="1"/>
      <protection locked="0"/>
    </xf>
    <xf numFmtId="0" fontId="6" fillId="9" borderId="10" xfId="0" applyFont="1" applyFill="1" applyBorder="1" applyProtection="1">
      <protection locked="0"/>
    </xf>
    <xf numFmtId="0" fontId="0" fillId="9" borderId="6" xfId="0" applyFont="1" applyFill="1" applyBorder="1" applyProtection="1">
      <protection locked="0"/>
    </xf>
    <xf numFmtId="3" fontId="6" fillId="9" borderId="0" xfId="0" applyNumberFormat="1" applyFont="1" applyFill="1" applyBorder="1" applyAlignment="1" applyProtection="1">
      <alignment vertical="top" wrapText="1"/>
      <protection locked="0"/>
    </xf>
    <xf numFmtId="3" fontId="6" fillId="9" borderId="5" xfId="0" applyNumberFormat="1" applyFont="1" applyFill="1" applyBorder="1" applyAlignment="1" applyProtection="1">
      <alignment vertical="top" wrapText="1"/>
      <protection locked="0"/>
    </xf>
    <xf numFmtId="0" fontId="6" fillId="9" borderId="6" xfId="0" applyFont="1" applyFill="1" applyBorder="1" applyProtection="1">
      <protection locked="0"/>
    </xf>
    <xf numFmtId="164" fontId="6" fillId="9" borderId="0" xfId="0" applyNumberFormat="1" applyFont="1" applyFill="1" applyBorder="1" applyProtection="1">
      <protection locked="0"/>
    </xf>
    <xf numFmtId="0" fontId="0" fillId="9" borderId="5" xfId="0" applyFont="1" applyFill="1" applyBorder="1" applyProtection="1">
      <protection locked="0"/>
    </xf>
    <xf numFmtId="0" fontId="6" fillId="9" borderId="9" xfId="0" applyFont="1" applyFill="1" applyBorder="1" applyProtection="1">
      <protection locked="0"/>
    </xf>
    <xf numFmtId="164" fontId="6" fillId="9" borderId="14" xfId="0" applyNumberFormat="1" applyFont="1" applyFill="1" applyBorder="1" applyProtection="1">
      <protection locked="0"/>
    </xf>
    <xf numFmtId="0" fontId="6" fillId="9" borderId="8" xfId="0" applyFont="1" applyFill="1" applyBorder="1" applyProtection="1">
      <protection locked="0"/>
    </xf>
    <xf numFmtId="0" fontId="9" fillId="0" borderId="0" xfId="0" applyFont="1" applyBorder="1" applyProtection="1">
      <protection locked="0"/>
    </xf>
    <xf numFmtId="0" fontId="7" fillId="2" borderId="22" xfId="0" applyFont="1" applyFill="1" applyBorder="1" applyAlignment="1" applyProtection="1">
      <alignment horizontal="left" vertical="center" wrapText="1"/>
      <protection locked="0"/>
    </xf>
    <xf numFmtId="0" fontId="14" fillId="0" borderId="5" xfId="0" applyFont="1" applyBorder="1" applyAlignment="1" applyProtection="1">
      <alignment horizontal="left" vertical="top" wrapText="1"/>
      <protection locked="0"/>
    </xf>
    <xf numFmtId="0" fontId="14" fillId="0" borderId="5" xfId="0" applyFont="1" applyBorder="1" applyAlignment="1" applyProtection="1">
      <alignment horizontal="left" vertical="top"/>
      <protection locked="0"/>
    </xf>
    <xf numFmtId="0" fontId="9" fillId="7" borderId="1" xfId="0" applyFont="1" applyFill="1" applyBorder="1" applyAlignment="1" applyProtection="1">
      <alignment vertical="center" wrapText="1"/>
      <protection locked="0"/>
    </xf>
    <xf numFmtId="0" fontId="9" fillId="7" borderId="2" xfId="0" applyFont="1" applyFill="1" applyBorder="1" applyAlignment="1" applyProtection="1">
      <alignment vertical="center" wrapText="1"/>
      <protection locked="0"/>
    </xf>
    <xf numFmtId="0" fontId="15" fillId="0" borderId="0" xfId="0" applyFont="1" applyBorder="1" applyProtection="1">
      <protection locked="0"/>
    </xf>
    <xf numFmtId="0" fontId="19" fillId="0" borderId="0" xfId="0" applyFont="1" applyBorder="1" applyAlignment="1" applyProtection="1">
      <alignment horizontal="center" vertical="center"/>
      <protection locked="0"/>
    </xf>
    <xf numFmtId="0" fontId="6" fillId="11" borderId="31" xfId="0" applyFont="1" applyFill="1" applyBorder="1" applyAlignment="1" applyProtection="1">
      <alignment horizontal="center" vertical="center"/>
      <protection locked="0"/>
    </xf>
    <xf numFmtId="0" fontId="6" fillId="11" borderId="33" xfId="0" applyFont="1" applyFill="1" applyBorder="1" applyAlignment="1" applyProtection="1">
      <alignment horizontal="center" vertical="center"/>
      <protection locked="0"/>
    </xf>
    <xf numFmtId="3" fontId="17" fillId="6" borderId="27" xfId="0" applyNumberFormat="1" applyFont="1" applyFill="1" applyBorder="1" applyAlignment="1" applyProtection="1">
      <alignment vertical="center"/>
      <protection locked="0"/>
    </xf>
    <xf numFmtId="0" fontId="6" fillId="10" borderId="14" xfId="0" applyFont="1" applyFill="1" applyBorder="1" applyAlignment="1" applyProtection="1">
      <alignment horizontal="center" vertical="center"/>
      <protection locked="0"/>
    </xf>
    <xf numFmtId="3" fontId="9" fillId="10" borderId="14" xfId="0" applyNumberFormat="1" applyFont="1" applyFill="1" applyBorder="1" applyAlignment="1" applyProtection="1">
      <alignment vertical="center"/>
      <protection locked="0"/>
    </xf>
    <xf numFmtId="3" fontId="17" fillId="6" borderId="33" xfId="0" applyNumberFormat="1" applyFont="1" applyFill="1" applyBorder="1" applyAlignment="1" applyProtection="1">
      <alignment vertical="center"/>
      <protection locked="0"/>
    </xf>
    <xf numFmtId="3" fontId="17" fillId="6" borderId="34" xfId="0" applyNumberFormat="1" applyFont="1" applyFill="1" applyBorder="1" applyAlignment="1" applyProtection="1">
      <alignment vertical="center"/>
      <protection locked="0"/>
    </xf>
    <xf numFmtId="3" fontId="17" fillId="6" borderId="28" xfId="0" applyNumberFormat="1" applyFont="1" applyFill="1" applyBorder="1" applyAlignment="1" applyProtection="1">
      <alignment vertical="center"/>
      <protection locked="0"/>
    </xf>
    <xf numFmtId="3" fontId="9" fillId="6" borderId="35" xfId="0" applyNumberFormat="1" applyFont="1" applyFill="1" applyBorder="1" applyAlignment="1" applyProtection="1">
      <alignment vertical="center"/>
      <protection locked="0"/>
    </xf>
    <xf numFmtId="0" fontId="7" fillId="10" borderId="14" xfId="0" applyFont="1" applyFill="1" applyBorder="1" applyAlignment="1" applyProtection="1">
      <alignment vertical="center"/>
      <protection locked="0"/>
    </xf>
    <xf numFmtId="0" fontId="7" fillId="10" borderId="14" xfId="0" applyFont="1" applyFill="1" applyBorder="1" applyAlignment="1" applyProtection="1">
      <alignment horizontal="left" vertical="center" wrapText="1"/>
      <protection locked="0"/>
    </xf>
    <xf numFmtId="9" fontId="7" fillId="10" borderId="14" xfId="0" applyNumberFormat="1" applyFont="1" applyFill="1" applyBorder="1" applyAlignment="1" applyProtection="1">
      <alignment horizontal="center" vertical="center" wrapText="1"/>
      <protection locked="0"/>
    </xf>
    <xf numFmtId="0" fontId="17" fillId="11" borderId="28" xfId="0" applyNumberFormat="1" applyFont="1" applyFill="1" applyBorder="1" applyAlignment="1" applyProtection="1">
      <alignment horizontal="center" vertical="center" wrapText="1"/>
      <protection locked="0"/>
    </xf>
    <xf numFmtId="0" fontId="0" fillId="0" borderId="0" xfId="0" applyAlignment="1">
      <alignment horizontal="left" indent="2"/>
    </xf>
    <xf numFmtId="0" fontId="9" fillId="7" borderId="15" xfId="0" applyFont="1" applyFill="1" applyBorder="1" applyProtection="1">
      <protection locked="0"/>
    </xf>
    <xf numFmtId="0" fontId="9" fillId="4" borderId="27" xfId="0" applyFont="1" applyFill="1" applyBorder="1" applyAlignment="1" applyProtection="1">
      <alignment horizontal="center" vertical="center" wrapText="1"/>
      <protection locked="0"/>
    </xf>
    <xf numFmtId="0" fontId="7" fillId="2" borderId="30" xfId="0" applyFont="1" applyFill="1" applyBorder="1" applyAlignment="1" applyProtection="1">
      <alignment vertical="center"/>
      <protection locked="0"/>
    </xf>
    <xf numFmtId="3" fontId="9" fillId="6" borderId="34" xfId="0" applyNumberFormat="1" applyFont="1" applyFill="1" applyBorder="1" applyAlignment="1" applyProtection="1">
      <alignment vertical="center"/>
      <protection locked="0"/>
    </xf>
    <xf numFmtId="3" fontId="9" fillId="6" borderId="38" xfId="0" applyNumberFormat="1" applyFont="1" applyFill="1" applyBorder="1" applyAlignment="1" applyProtection="1">
      <alignment vertical="center"/>
      <protection locked="0"/>
    </xf>
    <xf numFmtId="0" fontId="9" fillId="0" borderId="0" xfId="0" applyFont="1" applyFill="1" applyBorder="1" applyAlignment="1" applyProtection="1">
      <alignment horizontal="left" vertical="center" wrapText="1"/>
      <protection locked="0"/>
    </xf>
    <xf numFmtId="0" fontId="7" fillId="0" borderId="0" xfId="0" applyFont="1" applyFill="1" applyBorder="1" applyAlignment="1" applyProtection="1">
      <alignment horizontal="left" vertical="center" wrapText="1"/>
      <protection locked="0"/>
    </xf>
    <xf numFmtId="0" fontId="6" fillId="0" borderId="0" xfId="0" applyFont="1" applyFill="1" applyBorder="1" applyAlignment="1" applyProtection="1">
      <alignment horizontal="center" vertical="center"/>
      <protection locked="0"/>
    </xf>
    <xf numFmtId="3" fontId="9" fillId="0" borderId="0" xfId="0" applyNumberFormat="1" applyFont="1" applyFill="1" applyBorder="1" applyAlignment="1" applyProtection="1">
      <alignment vertical="center"/>
      <protection locked="0"/>
    </xf>
    <xf numFmtId="3" fontId="20" fillId="14" borderId="11" xfId="0" applyNumberFormat="1" applyFont="1" applyFill="1" applyBorder="1" applyAlignment="1" applyProtection="1">
      <alignment horizontal="center"/>
      <protection locked="0"/>
    </xf>
    <xf numFmtId="0" fontId="7" fillId="0" borderId="0" xfId="0" applyFont="1" applyFill="1" applyBorder="1" applyProtection="1">
      <protection locked="0"/>
    </xf>
    <xf numFmtId="0" fontId="10" fillId="0" borderId="0" xfId="0" applyFont="1" applyFill="1" applyBorder="1" applyProtection="1">
      <protection locked="0"/>
    </xf>
    <xf numFmtId="0" fontId="10" fillId="0" borderId="0" xfId="0" applyFont="1" applyFill="1" applyBorder="1" applyAlignment="1" applyProtection="1">
      <alignment horizontal="center"/>
      <protection locked="0"/>
    </xf>
    <xf numFmtId="3" fontId="16" fillId="0" borderId="0" xfId="0" applyNumberFormat="1" applyFont="1" applyFill="1" applyBorder="1" applyProtection="1">
      <protection locked="0"/>
    </xf>
    <xf numFmtId="0" fontId="22" fillId="11" borderId="43" xfId="0" applyFont="1" applyFill="1" applyBorder="1" applyProtection="1">
      <protection locked="0"/>
    </xf>
    <xf numFmtId="0" fontId="12" fillId="11" borderId="44" xfId="0" applyFont="1" applyFill="1" applyBorder="1" applyProtection="1">
      <protection locked="0"/>
    </xf>
    <xf numFmtId="0" fontId="7" fillId="10" borderId="0" xfId="0" applyFont="1" applyFill="1" applyBorder="1" applyProtection="1">
      <protection locked="0"/>
    </xf>
    <xf numFmtId="0" fontId="7" fillId="0" borderId="6" xfId="0" applyFont="1" applyFill="1" applyBorder="1" applyProtection="1">
      <protection locked="0"/>
    </xf>
    <xf numFmtId="0" fontId="7" fillId="0" borderId="5" xfId="0" applyFont="1" applyFill="1" applyBorder="1" applyProtection="1">
      <protection locked="0"/>
    </xf>
    <xf numFmtId="0" fontId="18" fillId="11" borderId="27" xfId="0" applyFont="1" applyFill="1" applyBorder="1" applyAlignment="1" applyProtection="1">
      <alignment horizontal="center" vertical="center"/>
      <protection locked="0"/>
    </xf>
    <xf numFmtId="3" fontId="17" fillId="6" borderId="38" xfId="0" applyNumberFormat="1" applyFont="1" applyFill="1" applyBorder="1" applyAlignment="1" applyProtection="1">
      <alignment vertical="center"/>
      <protection locked="0"/>
    </xf>
    <xf numFmtId="3" fontId="9" fillId="6" borderId="38" xfId="0" applyNumberFormat="1" applyFont="1" applyFill="1" applyBorder="1" applyAlignment="1" applyProtection="1">
      <alignment horizontal="right" vertical="center"/>
      <protection locked="0"/>
    </xf>
    <xf numFmtId="3" fontId="17" fillId="6" borderId="35" xfId="0" applyNumberFormat="1" applyFont="1" applyFill="1" applyBorder="1" applyAlignment="1" applyProtection="1">
      <alignment vertical="center"/>
      <protection locked="0"/>
    </xf>
    <xf numFmtId="0" fontId="0" fillId="0" borderId="0" xfId="0" applyAlignment="1">
      <alignment wrapText="1"/>
    </xf>
    <xf numFmtId="9" fontId="0" fillId="0" borderId="0" xfId="0" applyNumberFormat="1"/>
    <xf numFmtId="9" fontId="0" fillId="0" borderId="0" xfId="0" applyNumberFormat="1" applyAlignment="1">
      <alignment wrapText="1"/>
    </xf>
    <xf numFmtId="9" fontId="6" fillId="11" borderId="33" xfId="1" applyFont="1" applyFill="1" applyBorder="1" applyAlignment="1" applyProtection="1">
      <alignment horizontal="center" vertical="center"/>
      <protection locked="0"/>
    </xf>
    <xf numFmtId="3" fontId="17" fillId="6" borderId="42" xfId="0" applyNumberFormat="1" applyFont="1" applyFill="1" applyBorder="1" applyAlignment="1" applyProtection="1">
      <alignment vertical="center"/>
      <protection locked="0"/>
    </xf>
    <xf numFmtId="0" fontId="12" fillId="2" borderId="26" xfId="0" applyFont="1" applyFill="1" applyBorder="1" applyAlignment="1" applyProtection="1">
      <alignment horizontal="left" vertical="center" wrapText="1"/>
      <protection locked="0"/>
    </xf>
    <xf numFmtId="0" fontId="23" fillId="0" borderId="0" xfId="0" applyFont="1" applyBorder="1" applyAlignment="1" applyProtection="1">
      <alignment horizontal="left" vertical="center"/>
      <protection locked="0"/>
    </xf>
    <xf numFmtId="0" fontId="23" fillId="0" borderId="0" xfId="0" applyFont="1" applyBorder="1" applyAlignment="1" applyProtection="1">
      <alignment horizontal="center" vertical="center"/>
      <protection locked="0"/>
    </xf>
    <xf numFmtId="0" fontId="24" fillId="10" borderId="0" xfId="0" applyFont="1" applyFill="1" applyBorder="1" applyAlignment="1" applyProtection="1">
      <alignment wrapText="1"/>
      <protection locked="0"/>
    </xf>
    <xf numFmtId="0" fontId="23" fillId="0" borderId="0" xfId="0" applyFont="1" applyFill="1" applyBorder="1" applyAlignment="1" applyProtection="1">
      <alignment horizontal="center" vertical="center"/>
      <protection locked="0"/>
    </xf>
    <xf numFmtId="0" fontId="24" fillId="0" borderId="0" xfId="0" applyFont="1" applyBorder="1" applyProtection="1">
      <protection locked="0"/>
    </xf>
    <xf numFmtId="9" fontId="18" fillId="11" borderId="33" xfId="0" applyNumberFormat="1" applyFont="1" applyFill="1" applyBorder="1" applyAlignment="1" applyProtection="1">
      <alignment horizontal="center" vertical="center"/>
      <protection locked="0"/>
    </xf>
    <xf numFmtId="0" fontId="9" fillId="7" borderId="10" xfId="0" applyFont="1" applyFill="1" applyBorder="1" applyAlignment="1" applyProtection="1">
      <alignment horizontal="left" vertical="center" wrapText="1"/>
      <protection locked="0"/>
    </xf>
    <xf numFmtId="0" fontId="9" fillId="7" borderId="6" xfId="0" applyFont="1" applyFill="1" applyBorder="1" applyAlignment="1" applyProtection="1">
      <alignment horizontal="left" vertical="center" wrapText="1"/>
      <protection locked="0"/>
    </xf>
    <xf numFmtId="0" fontId="9" fillId="7" borderId="9" xfId="0" applyFont="1" applyFill="1" applyBorder="1" applyAlignment="1" applyProtection="1">
      <alignment horizontal="left" vertical="center" wrapText="1"/>
      <protection locked="0"/>
    </xf>
    <xf numFmtId="0" fontId="21" fillId="14" borderId="12" xfId="0" applyFont="1" applyFill="1" applyBorder="1" applyAlignment="1" applyProtection="1">
      <alignment horizontal="left"/>
      <protection locked="0"/>
    </xf>
    <xf numFmtId="0" fontId="21" fillId="14" borderId="15" xfId="0" applyFont="1" applyFill="1" applyBorder="1" applyAlignment="1" applyProtection="1">
      <alignment horizontal="left"/>
      <protection locked="0"/>
    </xf>
    <xf numFmtId="0" fontId="21" fillId="14" borderId="13" xfId="0" applyFont="1" applyFill="1" applyBorder="1" applyAlignment="1" applyProtection="1">
      <alignment horizontal="left"/>
      <protection locked="0"/>
    </xf>
    <xf numFmtId="0" fontId="7" fillId="2" borderId="37" xfId="0" applyFont="1" applyFill="1" applyBorder="1" applyAlignment="1" applyProtection="1">
      <alignment horizontal="left" vertical="center" wrapText="1"/>
      <protection locked="0"/>
    </xf>
    <xf numFmtId="0" fontId="7" fillId="2" borderId="27" xfId="0" applyFont="1" applyFill="1" applyBorder="1" applyAlignment="1" applyProtection="1">
      <alignment horizontal="left" vertical="center" wrapText="1"/>
      <protection locked="0"/>
    </xf>
    <xf numFmtId="0" fontId="7" fillId="2" borderId="36" xfId="0" applyFont="1" applyFill="1" applyBorder="1" applyAlignment="1" applyProtection="1">
      <alignment horizontal="left" vertical="center" wrapText="1"/>
      <protection locked="0"/>
    </xf>
    <xf numFmtId="0" fontId="7" fillId="2" borderId="30" xfId="0" applyFont="1" applyFill="1" applyBorder="1" applyAlignment="1" applyProtection="1">
      <alignment horizontal="left" vertical="center" wrapText="1"/>
      <protection locked="0"/>
    </xf>
    <xf numFmtId="0" fontId="7" fillId="4" borderId="37" xfId="0" applyFont="1" applyFill="1" applyBorder="1" applyAlignment="1" applyProtection="1">
      <alignment horizontal="left" vertical="center" wrapText="1"/>
      <protection locked="0"/>
    </xf>
    <xf numFmtId="0" fontId="7" fillId="4" borderId="27" xfId="0" applyFont="1" applyFill="1" applyBorder="1" applyAlignment="1" applyProtection="1">
      <alignment horizontal="left" vertical="center" wrapText="1"/>
      <protection locked="0"/>
    </xf>
    <xf numFmtId="0" fontId="9" fillId="7" borderId="10" xfId="0" applyFont="1" applyFill="1" applyBorder="1" applyAlignment="1" applyProtection="1">
      <alignment horizontal="center" vertical="center"/>
      <protection locked="0"/>
    </xf>
    <xf numFmtId="0" fontId="9" fillId="7" borderId="6" xfId="0" applyFont="1" applyFill="1" applyBorder="1" applyAlignment="1" applyProtection="1">
      <alignment horizontal="center" vertical="center"/>
      <protection locked="0"/>
    </xf>
    <xf numFmtId="0" fontId="9" fillId="7" borderId="9" xfId="0" applyFont="1" applyFill="1" applyBorder="1" applyAlignment="1" applyProtection="1">
      <alignment horizontal="center" vertical="center"/>
      <protection locked="0"/>
    </xf>
    <xf numFmtId="0" fontId="7" fillId="2" borderId="41" xfId="0" applyFont="1" applyFill="1" applyBorder="1" applyAlignment="1" applyProtection="1">
      <alignment horizontal="left" vertical="center" wrapText="1"/>
      <protection locked="0"/>
    </xf>
    <xf numFmtId="0" fontId="7" fillId="2" borderId="26" xfId="0" applyFont="1" applyFill="1" applyBorder="1" applyAlignment="1" applyProtection="1">
      <alignment horizontal="left" vertical="center" wrapText="1"/>
      <protection locked="0"/>
    </xf>
    <xf numFmtId="0" fontId="7" fillId="2" borderId="32" xfId="0" applyFont="1" applyFill="1" applyBorder="1" applyAlignment="1" applyProtection="1">
      <alignment horizontal="left" vertical="center" wrapText="1"/>
      <protection locked="0"/>
    </xf>
    <xf numFmtId="0" fontId="7" fillId="11" borderId="37" xfId="0" applyFont="1" applyFill="1" applyBorder="1" applyAlignment="1" applyProtection="1">
      <alignment horizontal="left" vertical="center" wrapText="1"/>
      <protection locked="0"/>
    </xf>
    <xf numFmtId="0" fontId="7" fillId="11" borderId="27" xfId="0" applyFont="1" applyFill="1" applyBorder="1" applyAlignment="1" applyProtection="1">
      <alignment horizontal="left" vertical="center" wrapText="1"/>
      <protection locked="0"/>
    </xf>
    <xf numFmtId="0" fontId="15" fillId="2" borderId="27" xfId="0" applyFont="1" applyFill="1" applyBorder="1" applyAlignment="1" applyProtection="1">
      <alignment horizontal="center" vertical="center" wrapText="1"/>
      <protection locked="0"/>
    </xf>
    <xf numFmtId="0" fontId="9" fillId="7" borderId="1" xfId="0" applyFont="1" applyFill="1" applyBorder="1" applyAlignment="1" applyProtection="1">
      <alignment horizontal="center" vertical="center" wrapText="1"/>
      <protection locked="0"/>
    </xf>
    <xf numFmtId="0" fontId="9" fillId="7" borderId="2" xfId="0" applyFont="1" applyFill="1" applyBorder="1" applyAlignment="1" applyProtection="1">
      <alignment horizontal="center" vertical="center" wrapText="1"/>
      <protection locked="0"/>
    </xf>
    <xf numFmtId="0" fontId="9" fillId="7" borderId="7" xfId="0" applyFont="1" applyFill="1" applyBorder="1" applyAlignment="1" applyProtection="1">
      <alignment horizontal="center" vertical="center" wrapText="1"/>
      <protection locked="0"/>
    </xf>
    <xf numFmtId="0" fontId="7" fillId="2" borderId="39" xfId="0" applyFont="1" applyFill="1" applyBorder="1" applyAlignment="1" applyProtection="1">
      <alignment horizontal="left" vertical="center" wrapText="1"/>
      <protection locked="0"/>
    </xf>
    <xf numFmtId="0" fontId="7" fillId="2" borderId="28" xfId="0" applyFont="1" applyFill="1" applyBorder="1" applyAlignment="1" applyProtection="1">
      <alignment horizontal="left" vertical="center" wrapText="1"/>
      <protection locked="0"/>
    </xf>
    <xf numFmtId="0" fontId="9" fillId="7" borderId="1" xfId="0" applyFont="1" applyFill="1" applyBorder="1" applyAlignment="1" applyProtection="1">
      <alignment horizontal="center" vertical="center"/>
      <protection locked="0"/>
    </xf>
    <xf numFmtId="0" fontId="9" fillId="7" borderId="7" xfId="0" applyFont="1" applyFill="1" applyBorder="1" applyAlignment="1" applyProtection="1">
      <alignment horizontal="center" vertical="center"/>
      <protection locked="0"/>
    </xf>
    <xf numFmtId="0" fontId="7" fillId="2" borderId="16" xfId="0" applyFont="1" applyFill="1" applyBorder="1" applyAlignment="1" applyProtection="1">
      <alignment horizontal="left" vertical="center" wrapText="1"/>
      <protection locked="0"/>
    </xf>
    <xf numFmtId="0" fontId="7" fillId="2" borderId="21" xfId="0" applyFont="1" applyFill="1" applyBorder="1" applyAlignment="1" applyProtection="1">
      <alignment horizontal="left" vertical="center" wrapText="1"/>
      <protection locked="0"/>
    </xf>
    <xf numFmtId="0" fontId="12" fillId="2" borderId="23" xfId="0" applyFont="1" applyFill="1" applyBorder="1" applyAlignment="1" applyProtection="1">
      <alignment horizontal="left" vertical="center" wrapText="1"/>
      <protection locked="0"/>
    </xf>
    <xf numFmtId="3" fontId="6" fillId="9" borderId="4" xfId="0" applyNumberFormat="1" applyFont="1" applyFill="1" applyBorder="1" applyAlignment="1" applyProtection="1">
      <alignment horizontal="left" vertical="top" wrapText="1"/>
      <protection locked="0"/>
    </xf>
    <xf numFmtId="3" fontId="6" fillId="9" borderId="3" xfId="0" applyNumberFormat="1" applyFont="1" applyFill="1" applyBorder="1" applyAlignment="1" applyProtection="1">
      <alignment horizontal="left" vertical="top" wrapText="1"/>
      <protection locked="0"/>
    </xf>
    <xf numFmtId="0" fontId="7" fillId="11" borderId="36" xfId="0" applyFont="1" applyFill="1" applyBorder="1" applyAlignment="1" applyProtection="1">
      <alignment horizontal="left" vertical="center" wrapText="1"/>
      <protection locked="0"/>
    </xf>
    <xf numFmtId="0" fontId="7" fillId="11" borderId="30" xfId="0" applyFont="1" applyFill="1" applyBorder="1" applyAlignment="1" applyProtection="1">
      <alignment horizontal="left" vertical="center" wrapText="1"/>
      <protection locked="0"/>
    </xf>
    <xf numFmtId="0" fontId="15" fillId="2" borderId="30" xfId="0" applyFont="1" applyFill="1" applyBorder="1" applyAlignment="1" applyProtection="1">
      <alignment horizontal="center" vertical="center" wrapText="1"/>
      <protection locked="0"/>
    </xf>
    <xf numFmtId="0" fontId="7" fillId="2" borderId="22" xfId="0" applyFont="1" applyFill="1" applyBorder="1" applyAlignment="1" applyProtection="1">
      <alignment horizontal="left" vertical="center" wrapText="1"/>
      <protection locked="0"/>
    </xf>
    <xf numFmtId="0" fontId="12" fillId="2" borderId="17" xfId="0" applyFont="1" applyFill="1" applyBorder="1" applyAlignment="1" applyProtection="1">
      <alignment horizontal="left" vertical="center" wrapText="1"/>
      <protection locked="0"/>
    </xf>
    <xf numFmtId="0" fontId="12" fillId="2" borderId="22" xfId="0" applyFont="1" applyFill="1" applyBorder="1" applyAlignment="1" applyProtection="1">
      <alignment horizontal="left" vertical="center" wrapText="1"/>
      <protection locked="0"/>
    </xf>
    <xf numFmtId="0" fontId="15" fillId="2" borderId="21" xfId="0" applyFont="1" applyFill="1" applyBorder="1" applyAlignment="1" applyProtection="1">
      <alignment horizontal="center" vertical="center" wrapText="1"/>
      <protection locked="0"/>
    </xf>
    <xf numFmtId="0" fontId="15" fillId="2" borderId="29" xfId="0" applyFont="1" applyFill="1" applyBorder="1" applyAlignment="1" applyProtection="1">
      <alignment horizontal="center" vertical="center" wrapText="1"/>
      <protection locked="0"/>
    </xf>
    <xf numFmtId="0" fontId="7" fillId="2" borderId="15" xfId="0" applyFont="1" applyFill="1" applyBorder="1" applyAlignment="1" applyProtection="1">
      <alignment horizontal="left" vertical="center" wrapText="1"/>
      <protection locked="0"/>
    </xf>
    <xf numFmtId="0" fontId="9" fillId="11" borderId="21" xfId="0" applyFont="1" applyFill="1" applyBorder="1" applyAlignment="1" applyProtection="1">
      <alignment horizontal="left" vertical="center" wrapText="1"/>
      <protection locked="0"/>
    </xf>
    <xf numFmtId="0" fontId="7" fillId="2" borderId="18" xfId="0" applyFont="1" applyFill="1" applyBorder="1" applyAlignment="1" applyProtection="1">
      <alignment horizontal="left" vertical="center" wrapText="1"/>
      <protection locked="0"/>
    </xf>
    <xf numFmtId="0" fontId="7" fillId="2" borderId="23" xfId="0" applyFont="1" applyFill="1" applyBorder="1" applyAlignment="1" applyProtection="1">
      <alignment horizontal="left" vertical="center" wrapText="1"/>
      <protection locked="0"/>
    </xf>
    <xf numFmtId="0" fontId="7" fillId="2" borderId="40" xfId="0" applyFont="1" applyFill="1" applyBorder="1" applyAlignment="1" applyProtection="1">
      <alignment horizontal="left" vertical="center" wrapText="1"/>
      <protection locked="0"/>
    </xf>
    <xf numFmtId="165" fontId="7" fillId="8" borderId="20" xfId="1" applyNumberFormat="1" applyFont="1" applyFill="1" applyBorder="1" applyAlignment="1" applyProtection="1">
      <alignment horizontal="center" vertical="center"/>
      <protection locked="0"/>
    </xf>
    <xf numFmtId="165" fontId="7" fillId="8" borderId="7" xfId="1" applyNumberFormat="1" applyFont="1" applyFill="1" applyBorder="1" applyAlignment="1" applyProtection="1">
      <alignment horizontal="center" vertical="center"/>
      <protection locked="0"/>
    </xf>
    <xf numFmtId="166" fontId="7" fillId="7" borderId="12" xfId="0" applyNumberFormat="1" applyFont="1" applyFill="1" applyBorder="1" applyAlignment="1" applyProtection="1">
      <alignment horizontal="center"/>
      <protection locked="0"/>
    </xf>
    <xf numFmtId="166" fontId="7" fillId="7" borderId="13" xfId="0" applyNumberFormat="1" applyFont="1" applyFill="1" applyBorder="1" applyAlignment="1" applyProtection="1">
      <alignment horizontal="center"/>
      <protection locked="0"/>
    </xf>
    <xf numFmtId="0" fontId="12" fillId="2" borderId="26" xfId="0" applyFont="1" applyFill="1" applyBorder="1" applyAlignment="1" applyProtection="1">
      <alignment horizontal="left" vertical="center" wrapText="1"/>
      <protection locked="0"/>
    </xf>
    <xf numFmtId="0" fontId="7" fillId="4" borderId="9" xfId="0" applyFont="1" applyFill="1" applyBorder="1" applyAlignment="1" applyProtection="1">
      <alignment horizontal="left" vertical="center" wrapText="1"/>
      <protection locked="0"/>
    </xf>
    <xf numFmtId="0" fontId="7" fillId="4" borderId="14" xfId="0" applyFont="1" applyFill="1" applyBorder="1" applyAlignment="1" applyProtection="1">
      <alignment horizontal="left" vertical="center" wrapText="1"/>
      <protection locked="0"/>
    </xf>
  </cellXfs>
  <cellStyles count="4">
    <cellStyle name="Normal" xfId="0" builtinId="0"/>
    <cellStyle name="Normal 4" xfId="2"/>
    <cellStyle name="Pourcentage" xfId="1" builtinId="5"/>
    <cellStyle name="Pourcentage 2" xfId="3"/>
  </cellStyles>
  <dxfs count="0"/>
  <tableStyles count="0" defaultTableStyle="TableStyleMedium2" defaultPivotStyle="PivotStyleLight16"/>
  <colors>
    <mruColors>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T48"/>
  <sheetViews>
    <sheetView showGridLines="0" tabSelected="1" zoomScaleNormal="100" workbookViewId="0">
      <pane ySplit="8" topLeftCell="A30" activePane="bottomLeft" state="frozen"/>
      <selection pane="bottomLeft" activeCell="N32" sqref="N32"/>
    </sheetView>
  </sheetViews>
  <sheetFormatPr baseColWidth="10" defaultRowHeight="12.75" x14ac:dyDescent="0.2"/>
  <cols>
    <col min="1" max="1" width="1.85546875" style="4" customWidth="1"/>
    <col min="2" max="2" width="2.85546875" style="4" customWidth="1"/>
    <col min="3" max="3" width="30.7109375" style="4" customWidth="1"/>
    <col min="4" max="4" width="8.7109375" style="4" customWidth="1"/>
    <col min="5" max="5" width="9.85546875" style="4" customWidth="1"/>
    <col min="6" max="6" width="13.85546875" style="4" customWidth="1"/>
    <col min="7" max="7" width="11.42578125" style="4"/>
    <col min="8" max="8" width="6.85546875" style="4" customWidth="1"/>
    <col min="9" max="10" width="11.42578125" style="4"/>
    <col min="11" max="11" width="12.5703125" style="4" customWidth="1"/>
    <col min="12" max="12" width="17.42578125" style="4" customWidth="1"/>
    <col min="13" max="13" width="8.5703125" style="4" customWidth="1"/>
    <col min="14" max="14" width="9" style="4" customWidth="1"/>
    <col min="15" max="15" width="4.85546875" style="4" customWidth="1"/>
    <col min="16" max="16" width="5.28515625" style="4" customWidth="1"/>
    <col min="17" max="17" width="18.5703125" style="4" customWidth="1"/>
    <col min="18" max="16384" width="11.42578125" style="4"/>
  </cols>
  <sheetData>
    <row r="1" spans="2:20" ht="19.5" thickBot="1" x14ac:dyDescent="0.35">
      <c r="B1" s="1"/>
      <c r="C1" s="105" t="s">
        <v>69</v>
      </c>
      <c r="D1" s="106"/>
      <c r="E1" s="105"/>
      <c r="F1" s="2"/>
      <c r="G1" s="2"/>
      <c r="H1" s="2"/>
      <c r="I1" s="2"/>
      <c r="J1" s="2"/>
      <c r="K1" s="2"/>
      <c r="L1" s="91" t="s">
        <v>44</v>
      </c>
      <c r="M1" s="2"/>
      <c r="N1" s="2"/>
      <c r="O1" s="2"/>
      <c r="P1" s="2"/>
      <c r="Q1" s="3"/>
    </row>
    <row r="2" spans="2:20" ht="6.75" customHeight="1" thickBot="1" x14ac:dyDescent="0.25">
      <c r="B2" s="5"/>
      <c r="C2" s="6"/>
      <c r="D2" s="6"/>
      <c r="E2" s="6"/>
      <c r="F2" s="6"/>
      <c r="G2" s="6"/>
      <c r="H2" s="6"/>
      <c r="I2" s="6"/>
      <c r="J2" s="6"/>
      <c r="K2" s="6"/>
      <c r="L2" s="6"/>
      <c r="M2" s="6"/>
      <c r="N2" s="6"/>
      <c r="O2" s="6"/>
      <c r="P2" s="6"/>
      <c r="Q2" s="7"/>
    </row>
    <row r="3" spans="2:20" ht="16.5" customHeight="1" thickBot="1" x14ac:dyDescent="0.3">
      <c r="B3" s="5"/>
      <c r="C3" s="8" t="s">
        <v>6</v>
      </c>
      <c r="D3" s="9" t="s">
        <v>7</v>
      </c>
      <c r="E3" s="10" t="s">
        <v>8</v>
      </c>
      <c r="F3" s="11" t="s">
        <v>15</v>
      </c>
      <c r="G3" s="6"/>
      <c r="H3" s="6"/>
      <c r="I3" s="59" t="s">
        <v>11</v>
      </c>
      <c r="J3" s="157" t="str">
        <f>+N25+N44&amp; " Points"</f>
        <v>0 Points</v>
      </c>
      <c r="K3" s="158"/>
      <c r="L3" s="6"/>
      <c r="M3" s="21"/>
      <c r="N3" s="69" t="s">
        <v>19</v>
      </c>
      <c r="O3" s="6"/>
      <c r="P3" s="6"/>
      <c r="Q3" s="7"/>
    </row>
    <row r="4" spans="2:20" ht="15" x14ac:dyDescent="0.25">
      <c r="B4" s="5"/>
      <c r="C4" s="12" t="s">
        <v>0</v>
      </c>
      <c r="D4" s="13">
        <v>4000</v>
      </c>
      <c r="E4" s="14">
        <v>4000</v>
      </c>
      <c r="F4" s="15">
        <f>+(E4-D4)/D4</f>
        <v>0</v>
      </c>
      <c r="G4" s="8">
        <f>+IF(E4&lt;=8000,E4/4000*Feuil1!B14,IF(E4&gt;8000,2*Feuil1!B14+(E4-8000)/4000*Feuil1!B15))</f>
        <v>1700</v>
      </c>
      <c r="H4" s="6"/>
      <c r="I4" s="60"/>
      <c r="J4" s="61"/>
      <c r="K4" s="62"/>
      <c r="L4" s="6"/>
      <c r="M4" s="6"/>
      <c r="N4" s="69"/>
      <c r="O4" s="6"/>
      <c r="P4" s="6"/>
      <c r="Q4" s="7"/>
    </row>
    <row r="5" spans="2:20" ht="15" x14ac:dyDescent="0.25">
      <c r="B5" s="5"/>
      <c r="C5" s="17" t="s">
        <v>9</v>
      </c>
      <c r="D5" s="18">
        <v>7.4999999999999997E-2</v>
      </c>
      <c r="E5" s="19">
        <v>7.4999999999999997E-2</v>
      </c>
      <c r="F5" s="172">
        <f>IF(G5+G6&gt;0.25,0.25,G5+G6)</f>
        <v>0</v>
      </c>
      <c r="G5" s="20">
        <f>+IF(E5&lt;D5,0,E5-D5)</f>
        <v>0</v>
      </c>
      <c r="H5" s="6"/>
      <c r="I5" s="63" t="s">
        <v>12</v>
      </c>
      <c r="J5" s="64">
        <f>+(N25+N44)*F7</f>
        <v>0</v>
      </c>
      <c r="K5" s="65"/>
      <c r="L5" s="6"/>
      <c r="M5" s="26"/>
      <c r="N5" s="16" t="s">
        <v>63</v>
      </c>
      <c r="O5" s="6"/>
      <c r="P5" s="6"/>
      <c r="Q5" s="7"/>
    </row>
    <row r="6" spans="2:20" ht="16.5" thickBot="1" x14ac:dyDescent="0.3">
      <c r="B6" s="5"/>
      <c r="C6" s="22" t="s">
        <v>10</v>
      </c>
      <c r="D6" s="23">
        <v>4.0000000000000001E-3</v>
      </c>
      <c r="E6" s="24">
        <v>4.0000000000000001E-3</v>
      </c>
      <c r="F6" s="173"/>
      <c r="G6" s="20">
        <f>+IF(E6&lt;D6,0,E6-D6)</f>
        <v>0</v>
      </c>
      <c r="H6" s="6"/>
      <c r="I6" s="66" t="s">
        <v>13</v>
      </c>
      <c r="J6" s="67">
        <f>+N25*F7*0.6</f>
        <v>0</v>
      </c>
      <c r="K6" s="68" t="s">
        <v>14</v>
      </c>
      <c r="L6" s="120" t="s">
        <v>34</v>
      </c>
      <c r="M6" s="6"/>
      <c r="N6" s="6"/>
      <c r="O6" s="6"/>
      <c r="P6" s="6"/>
      <c r="Q6" s="7"/>
    </row>
    <row r="7" spans="2:20" ht="13.5" thickBot="1" x14ac:dyDescent="0.25">
      <c r="B7" s="5"/>
      <c r="C7" s="1" t="s">
        <v>18</v>
      </c>
      <c r="D7" s="174">
        <v>7</v>
      </c>
      <c r="E7" s="175"/>
      <c r="F7" s="25">
        <f>+D7*(1+F5)</f>
        <v>7</v>
      </c>
      <c r="G7" s="6"/>
      <c r="H7" s="6"/>
      <c r="I7" s="6"/>
      <c r="J7" s="6"/>
      <c r="K7" s="6"/>
      <c r="L7" s="6"/>
      <c r="M7" s="75"/>
      <c r="N7" s="6"/>
      <c r="O7" s="6"/>
      <c r="P7" s="6"/>
      <c r="Q7" s="7"/>
    </row>
    <row r="8" spans="2:20" ht="6.75" customHeight="1" thickBot="1" x14ac:dyDescent="0.25">
      <c r="B8" s="5"/>
      <c r="C8" s="6"/>
      <c r="D8" s="6"/>
      <c r="E8" s="6"/>
      <c r="F8" s="6"/>
      <c r="G8" s="6"/>
      <c r="H8" s="6"/>
      <c r="I8" s="6"/>
      <c r="J8" s="6"/>
      <c r="K8" s="6"/>
      <c r="L8" s="6"/>
      <c r="M8" s="6"/>
      <c r="N8" s="6"/>
      <c r="O8" s="6"/>
      <c r="P8" s="6"/>
      <c r="Q8" s="7"/>
    </row>
    <row r="9" spans="2:20" ht="16.5" customHeight="1" thickBot="1" x14ac:dyDescent="0.25">
      <c r="B9" s="5"/>
      <c r="C9" s="49" t="s">
        <v>37</v>
      </c>
      <c r="D9" s="42" t="s">
        <v>16</v>
      </c>
      <c r="E9" s="42"/>
      <c r="F9" s="42"/>
      <c r="G9" s="42"/>
      <c r="H9" s="42"/>
      <c r="I9" s="42"/>
      <c r="J9" s="42"/>
      <c r="K9" s="42"/>
      <c r="L9" s="42"/>
      <c r="M9" s="50"/>
      <c r="N9" s="51" t="s">
        <v>17</v>
      </c>
      <c r="O9" s="121" t="s">
        <v>34</v>
      </c>
      <c r="P9" s="6"/>
      <c r="Q9" s="7"/>
    </row>
    <row r="10" spans="2:20" ht="17.25" customHeight="1" x14ac:dyDescent="0.2">
      <c r="B10" s="5"/>
      <c r="C10" s="73" t="s">
        <v>1</v>
      </c>
      <c r="D10" s="168" t="s">
        <v>49</v>
      </c>
      <c r="E10" s="168"/>
      <c r="F10" s="168"/>
      <c r="G10" s="168"/>
      <c r="H10" s="168"/>
      <c r="I10" s="168"/>
      <c r="J10" s="168"/>
      <c r="K10" s="168"/>
      <c r="L10" s="165" t="s">
        <v>25</v>
      </c>
      <c r="M10" s="166"/>
      <c r="N10" s="53" t="str">
        <f>+VLOOKUP(D10,Feuil1!A1:B4,2,FALSE)</f>
        <v xml:space="preserve"> </v>
      </c>
      <c r="O10" s="121" t="s">
        <v>34</v>
      </c>
      <c r="P10" s="6"/>
      <c r="Q10" s="7"/>
    </row>
    <row r="11" spans="2:20" ht="17.25" customHeight="1" x14ac:dyDescent="0.2">
      <c r="B11" s="5"/>
      <c r="C11" s="74"/>
      <c r="D11" s="162" t="s">
        <v>45</v>
      </c>
      <c r="E11" s="162"/>
      <c r="F11" s="162"/>
      <c r="G11" s="162"/>
      <c r="H11" s="162"/>
      <c r="I11" s="162"/>
      <c r="J11" s="162"/>
      <c r="K11" s="70"/>
      <c r="L11" s="70"/>
      <c r="M11" s="45"/>
      <c r="N11" s="79" t="str">
        <f>+IF(M11="oui",-120,"")</f>
        <v/>
      </c>
      <c r="O11" s="121"/>
      <c r="P11" s="6"/>
      <c r="Q11" s="7"/>
    </row>
    <row r="12" spans="2:20" ht="17.25" customHeight="1" x14ac:dyDescent="0.2">
      <c r="B12" s="5"/>
      <c r="C12" s="74"/>
      <c r="D12" s="162" t="s">
        <v>46</v>
      </c>
      <c r="E12" s="162"/>
      <c r="F12" s="162"/>
      <c r="G12" s="162"/>
      <c r="H12" s="162"/>
      <c r="I12" s="162"/>
      <c r="J12" s="162"/>
      <c r="K12" s="70"/>
      <c r="L12" s="70"/>
      <c r="M12" s="45"/>
      <c r="N12" s="79" t="str">
        <f>+IF(M12="oui",-20,"")</f>
        <v/>
      </c>
      <c r="O12" s="121"/>
      <c r="P12" s="6"/>
      <c r="Q12" s="7"/>
    </row>
    <row r="13" spans="2:20" ht="17.25" customHeight="1" x14ac:dyDescent="0.2">
      <c r="B13" s="5"/>
      <c r="C13" s="74"/>
      <c r="D13" s="163" t="s">
        <v>35</v>
      </c>
      <c r="E13" s="164"/>
      <c r="F13" s="164"/>
      <c r="G13" s="164"/>
      <c r="H13" s="164"/>
      <c r="I13" s="164"/>
      <c r="J13" s="164"/>
      <c r="K13" s="164"/>
      <c r="L13" s="164"/>
      <c r="M13" s="45"/>
      <c r="N13" s="79" t="str">
        <f>+IF(M13="oui",100,"")</f>
        <v/>
      </c>
      <c r="O13" s="121" t="s">
        <v>34</v>
      </c>
      <c r="P13" s="6"/>
      <c r="Q13" s="7"/>
    </row>
    <row r="14" spans="2:20" ht="17.25" customHeight="1" thickBot="1" x14ac:dyDescent="0.25">
      <c r="B14" s="5"/>
      <c r="C14" s="74"/>
      <c r="D14" s="176" t="s">
        <v>36</v>
      </c>
      <c r="E14" s="176"/>
      <c r="F14" s="176"/>
      <c r="G14" s="176"/>
      <c r="H14" s="176"/>
      <c r="I14" s="176"/>
      <c r="J14" s="176"/>
      <c r="K14" s="119"/>
      <c r="L14" s="119"/>
      <c r="M14" s="78"/>
      <c r="N14" s="82" t="str">
        <f>+IF(M14="oui",350,"")</f>
        <v/>
      </c>
      <c r="O14" s="121" t="s">
        <v>34</v>
      </c>
      <c r="P14" s="6"/>
      <c r="Q14" s="7"/>
    </row>
    <row r="15" spans="2:20" ht="21" customHeight="1" x14ac:dyDescent="0.2">
      <c r="B15" s="5"/>
      <c r="C15" s="147" t="s">
        <v>2</v>
      </c>
      <c r="D15" s="155" t="s">
        <v>39</v>
      </c>
      <c r="E15" s="155"/>
      <c r="F15" s="155"/>
      <c r="G15" s="155"/>
      <c r="H15" s="155"/>
      <c r="I15" s="155"/>
      <c r="J15" s="155"/>
      <c r="K15" s="155"/>
      <c r="L15" s="155"/>
      <c r="M15" s="57"/>
      <c r="N15" s="83" t="str">
        <f>+IF(M15="Oui",Feuil1!B13,"")</f>
        <v/>
      </c>
      <c r="O15" s="121" t="s">
        <v>34</v>
      </c>
      <c r="P15" s="6"/>
      <c r="Q15" s="29"/>
      <c r="R15" s="28"/>
      <c r="S15" s="30"/>
      <c r="T15" s="28"/>
    </row>
    <row r="16" spans="2:20" ht="21" customHeight="1" thickBot="1" x14ac:dyDescent="0.25">
      <c r="B16" s="5"/>
      <c r="C16" s="149"/>
      <c r="D16" s="177" t="s">
        <v>41</v>
      </c>
      <c r="E16" s="178"/>
      <c r="F16" s="178"/>
      <c r="G16" s="178"/>
      <c r="H16" s="178"/>
      <c r="I16" s="178"/>
      <c r="J16" s="178"/>
      <c r="K16" s="178"/>
      <c r="L16" s="178"/>
      <c r="M16" s="84"/>
      <c r="N16" s="85" t="str">
        <f>+IF(M15="oui",G4,"")</f>
        <v/>
      </c>
      <c r="O16" s="121" t="s">
        <v>34</v>
      </c>
      <c r="P16" s="6"/>
      <c r="Q16" s="31"/>
    </row>
    <row r="17" spans="2:20" ht="18" customHeight="1" x14ac:dyDescent="0.2">
      <c r="B17" s="5"/>
      <c r="C17" s="152" t="s">
        <v>3</v>
      </c>
      <c r="D17" s="154" t="s">
        <v>42</v>
      </c>
      <c r="E17" s="155"/>
      <c r="F17" s="155"/>
      <c r="G17" s="155"/>
      <c r="H17" s="155"/>
      <c r="I17" s="155"/>
      <c r="J17" s="155"/>
      <c r="K17" s="155"/>
      <c r="L17" s="155"/>
      <c r="M17" s="57"/>
      <c r="N17" s="83" t="str">
        <f>+IF(M17="oui",500,"")</f>
        <v/>
      </c>
      <c r="O17" s="121" t="s">
        <v>34</v>
      </c>
      <c r="P17" s="6"/>
      <c r="Q17" s="31"/>
    </row>
    <row r="18" spans="2:20" ht="17.25" customHeight="1" thickBot="1" x14ac:dyDescent="0.25">
      <c r="B18" s="5"/>
      <c r="C18" s="153"/>
      <c r="D18" s="156" t="s">
        <v>65</v>
      </c>
      <c r="E18" s="156"/>
      <c r="F18" s="156"/>
      <c r="G18" s="156"/>
      <c r="H18" s="156"/>
      <c r="I18" s="156"/>
      <c r="J18" s="156"/>
      <c r="K18" s="156"/>
      <c r="L18" s="156"/>
      <c r="M18" s="89"/>
      <c r="N18" s="85" t="str">
        <f>+IF(M17="oui",IF(M18&lt;17,M18*Feuil1!B18,M18*Feuil1!B18+('Calculette ACI'!M18-16)*Feuil1!B19),"")</f>
        <v/>
      </c>
      <c r="O18" s="121" t="s">
        <v>34</v>
      </c>
      <c r="P18" s="6"/>
      <c r="Q18" s="32"/>
      <c r="R18" s="28"/>
      <c r="S18" s="28"/>
      <c r="T18" s="28"/>
    </row>
    <row r="19" spans="2:20" s="36" customFormat="1" ht="13.5" customHeight="1" thickBot="1" x14ac:dyDescent="0.25">
      <c r="B19" s="33"/>
      <c r="C19" s="86"/>
      <c r="D19" s="87"/>
      <c r="E19" s="87"/>
      <c r="F19" s="87"/>
      <c r="G19" s="87"/>
      <c r="H19" s="87"/>
      <c r="I19" s="87"/>
      <c r="J19" s="87"/>
      <c r="K19" s="87"/>
      <c r="L19" s="88"/>
      <c r="M19" s="80"/>
      <c r="N19" s="81"/>
      <c r="O19" s="122"/>
      <c r="P19" s="107"/>
      <c r="Q19" s="35"/>
      <c r="R19" s="34"/>
      <c r="S19" s="34"/>
      <c r="T19" s="34"/>
    </row>
    <row r="20" spans="2:20" ht="16.5" customHeight="1" thickBot="1" x14ac:dyDescent="0.25">
      <c r="B20" s="5"/>
      <c r="C20" s="49" t="s">
        <v>38</v>
      </c>
      <c r="D20" s="49" t="s">
        <v>16</v>
      </c>
      <c r="E20" s="42"/>
      <c r="F20" s="42"/>
      <c r="G20" s="42"/>
      <c r="H20" s="42"/>
      <c r="I20" s="42"/>
      <c r="J20" s="42"/>
      <c r="K20" s="42"/>
      <c r="L20" s="42"/>
      <c r="M20" s="50"/>
      <c r="N20" s="51" t="s">
        <v>17</v>
      </c>
      <c r="O20" s="121" t="s">
        <v>34</v>
      </c>
      <c r="P20" s="6"/>
      <c r="Q20" s="7"/>
    </row>
    <row r="21" spans="2:20" ht="21" customHeight="1" x14ac:dyDescent="0.2">
      <c r="B21" s="5"/>
      <c r="C21" s="126" t="s">
        <v>2</v>
      </c>
      <c r="D21" s="134" t="s">
        <v>66</v>
      </c>
      <c r="E21" s="135"/>
      <c r="F21" s="135"/>
      <c r="G21" s="135"/>
      <c r="H21" s="135"/>
      <c r="I21" s="135"/>
      <c r="J21" s="135"/>
      <c r="K21" s="135"/>
      <c r="L21" s="93"/>
      <c r="M21" s="58"/>
      <c r="N21" s="94" t="str">
        <f>IF(M21="","",+M21*100)</f>
        <v/>
      </c>
      <c r="O21" s="121" t="s">
        <v>34</v>
      </c>
      <c r="P21" s="6"/>
      <c r="Q21" s="29"/>
      <c r="R21" s="28"/>
      <c r="S21" s="30"/>
      <c r="T21" s="28"/>
    </row>
    <row r="22" spans="2:20" ht="42" customHeight="1" x14ac:dyDescent="0.2">
      <c r="B22" s="5"/>
      <c r="C22" s="127"/>
      <c r="D22" s="136" t="s">
        <v>32</v>
      </c>
      <c r="E22" s="137"/>
      <c r="F22" s="137"/>
      <c r="G22" s="137"/>
      <c r="H22" s="137"/>
      <c r="I22" s="137"/>
      <c r="J22" s="137"/>
      <c r="K22" s="92" t="s">
        <v>33</v>
      </c>
      <c r="L22" s="92" t="str">
        <f>+IF(M22="","",+ROUND(E4*0.164+E4*0.093/2,0)&amp;" patients, soit "&amp;+ROUND((E4*0.164+E4*0.093/2)*M22,0)&amp;" dossiers")</f>
        <v/>
      </c>
      <c r="M22" s="125"/>
      <c r="N22" s="95" t="str">
        <f>+IF(M22="","",IF(M22&lt;0.05,M22/0.05*1000*(1+F4),1000*(1+F4)))</f>
        <v/>
      </c>
      <c r="O22" s="121" t="s">
        <v>34</v>
      </c>
      <c r="P22" s="6"/>
      <c r="Q22" s="31"/>
    </row>
    <row r="23" spans="2:20" ht="17.25" customHeight="1" thickBot="1" x14ac:dyDescent="0.25">
      <c r="B23" s="5"/>
      <c r="C23" s="128"/>
      <c r="D23" s="169" t="s">
        <v>70</v>
      </c>
      <c r="E23" s="170"/>
      <c r="F23" s="170"/>
      <c r="G23" s="170"/>
      <c r="H23" s="170"/>
      <c r="I23" s="170"/>
      <c r="J23" s="170"/>
      <c r="K23" s="170"/>
      <c r="L23" s="171"/>
      <c r="M23" s="52"/>
      <c r="N23" s="85" t="str">
        <f>+IF(M23="oui",M21*40 +IF(M22&lt;0.05,M22/0.05*200*(1+F4),200*(1+F4)),"")</f>
        <v/>
      </c>
      <c r="O23" s="121" t="s">
        <v>34</v>
      </c>
      <c r="P23" s="6"/>
      <c r="Q23" s="32"/>
      <c r="R23" s="28"/>
      <c r="S23" s="28"/>
      <c r="T23" s="28"/>
    </row>
    <row r="24" spans="2:20" ht="17.25" customHeight="1" thickBot="1" x14ac:dyDescent="0.25">
      <c r="B24" s="5"/>
      <c r="C24" s="96"/>
      <c r="D24" s="97"/>
      <c r="E24" s="97"/>
      <c r="F24" s="97"/>
      <c r="G24" s="97"/>
      <c r="H24" s="97"/>
      <c r="I24" s="97"/>
      <c r="J24" s="97"/>
      <c r="K24" s="97"/>
      <c r="L24" s="97"/>
      <c r="M24" s="98"/>
      <c r="N24" s="99"/>
      <c r="O24" s="123"/>
      <c r="P24" s="6"/>
      <c r="Q24" s="32"/>
      <c r="R24" s="28"/>
      <c r="S24" s="28"/>
      <c r="T24" s="28"/>
    </row>
    <row r="25" spans="2:20" ht="16.5" customHeight="1" thickBot="1" x14ac:dyDescent="0.35">
      <c r="B25" s="5"/>
      <c r="C25" s="129" t="s">
        <v>47</v>
      </c>
      <c r="D25" s="130"/>
      <c r="E25" s="130"/>
      <c r="F25" s="130"/>
      <c r="G25" s="130"/>
      <c r="H25" s="130"/>
      <c r="I25" s="130"/>
      <c r="J25" s="130"/>
      <c r="K25" s="130"/>
      <c r="L25" s="130"/>
      <c r="M25" s="131"/>
      <c r="N25" s="100">
        <f>+SUM(N10:N23)</f>
        <v>0</v>
      </c>
      <c r="O25" s="121"/>
      <c r="P25" s="6"/>
      <c r="Q25" s="7"/>
    </row>
    <row r="26" spans="2:20" s="36" customFormat="1" ht="13.5" customHeight="1" thickBot="1" x14ac:dyDescent="0.25">
      <c r="B26" s="33"/>
      <c r="C26" s="86"/>
      <c r="D26" s="87"/>
      <c r="E26" s="87"/>
      <c r="F26" s="87"/>
      <c r="G26" s="87"/>
      <c r="H26" s="87"/>
      <c r="I26" s="87"/>
      <c r="J26" s="87"/>
      <c r="K26" s="87"/>
      <c r="L26" s="88"/>
      <c r="M26" s="80"/>
      <c r="N26" s="81"/>
      <c r="O26" s="122"/>
      <c r="P26" s="107"/>
      <c r="Q26" s="35"/>
      <c r="R26" s="34"/>
      <c r="S26" s="34"/>
      <c r="T26" s="34"/>
    </row>
    <row r="27" spans="2:20" ht="15.75" thickBot="1" x14ac:dyDescent="0.25">
      <c r="B27" s="5"/>
      <c r="C27" s="54" t="s">
        <v>5</v>
      </c>
      <c r="D27" s="48"/>
      <c r="E27" s="48"/>
      <c r="F27" s="48"/>
      <c r="G27" s="48"/>
      <c r="H27" s="48"/>
      <c r="I27" s="48"/>
      <c r="J27" s="48"/>
      <c r="K27" s="48"/>
      <c r="L27" s="48"/>
      <c r="M27" s="55"/>
      <c r="N27" s="56"/>
      <c r="O27" s="124"/>
      <c r="P27" s="6"/>
      <c r="Q27" s="7"/>
      <c r="R27" s="6"/>
      <c r="S27" s="6"/>
      <c r="T27" s="6"/>
    </row>
    <row r="28" spans="2:20" ht="17.25" customHeight="1" x14ac:dyDescent="0.2">
      <c r="B28" s="5"/>
      <c r="C28" s="138" t="s">
        <v>1</v>
      </c>
      <c r="D28" s="159" t="s">
        <v>28</v>
      </c>
      <c r="E28" s="160"/>
      <c r="F28" s="160"/>
      <c r="G28" s="160"/>
      <c r="H28" s="160"/>
      <c r="I28" s="160"/>
      <c r="J28" s="160"/>
      <c r="K28" s="160"/>
      <c r="L28" s="161" t="s">
        <v>25</v>
      </c>
      <c r="M28" s="161"/>
      <c r="N28" s="94" t="str">
        <f>+VLOOKUP(D28,Feuil1!A9:B11,2,FALSE)</f>
        <v xml:space="preserve"> </v>
      </c>
      <c r="O28" s="121" t="s">
        <v>34</v>
      </c>
      <c r="P28" s="37"/>
      <c r="Q28" s="38"/>
      <c r="R28" s="37"/>
      <c r="S28" s="37"/>
      <c r="T28" s="37"/>
    </row>
    <row r="29" spans="2:20" ht="15.75" x14ac:dyDescent="0.2">
      <c r="B29" s="5"/>
      <c r="C29" s="139"/>
      <c r="D29" s="132" t="s">
        <v>27</v>
      </c>
      <c r="E29" s="133"/>
      <c r="F29" s="133"/>
      <c r="G29" s="133"/>
      <c r="H29" s="133"/>
      <c r="I29" s="133"/>
      <c r="J29" s="133"/>
      <c r="K29" s="133"/>
      <c r="L29" s="133"/>
      <c r="M29" s="45"/>
      <c r="N29" s="95" t="str">
        <f>+IF(M29="2 j/mois",300,IF(M29="2,5 j/sem",600,""))</f>
        <v/>
      </c>
      <c r="O29" s="121" t="s">
        <v>34</v>
      </c>
      <c r="P29" s="6"/>
      <c r="Q29" s="7"/>
      <c r="S29" s="27"/>
    </row>
    <row r="30" spans="2:20" ht="15.75" x14ac:dyDescent="0.2">
      <c r="B30" s="5"/>
      <c r="C30" s="139"/>
      <c r="D30" s="132" t="s">
        <v>51</v>
      </c>
      <c r="E30" s="133"/>
      <c r="F30" s="133"/>
      <c r="G30" s="133"/>
      <c r="H30" s="133"/>
      <c r="I30" s="133"/>
      <c r="J30" s="133"/>
      <c r="K30" s="133"/>
      <c r="L30" s="133"/>
      <c r="M30" s="45"/>
      <c r="N30" s="111" t="str">
        <f>+IF(M30="oui",200,"")</f>
        <v/>
      </c>
      <c r="O30" s="121" t="s">
        <v>34</v>
      </c>
      <c r="P30" s="6"/>
      <c r="Q30" s="7"/>
      <c r="S30" s="27"/>
    </row>
    <row r="31" spans="2:20" ht="29.25" customHeight="1" x14ac:dyDescent="0.2">
      <c r="B31" s="5"/>
      <c r="C31" s="139"/>
      <c r="D31" s="132" t="s">
        <v>67</v>
      </c>
      <c r="E31" s="133"/>
      <c r="F31" s="133"/>
      <c r="G31" s="133"/>
      <c r="H31" s="133"/>
      <c r="I31" s="133"/>
      <c r="J31" s="133"/>
      <c r="K31" s="133"/>
      <c r="L31" s="133"/>
      <c r="M31" s="110"/>
      <c r="N31" s="112" t="str">
        <f>IF(M31&gt;0,+M31*350,"")</f>
        <v/>
      </c>
      <c r="O31" s="121" t="s">
        <v>34</v>
      </c>
      <c r="P31" s="6"/>
      <c r="Q31" s="71"/>
    </row>
    <row r="32" spans="2:20" ht="18.75" customHeight="1" x14ac:dyDescent="0.2">
      <c r="B32" s="5"/>
      <c r="C32" s="139"/>
      <c r="D32" s="132" t="s">
        <v>52</v>
      </c>
      <c r="E32" s="133"/>
      <c r="F32" s="133"/>
      <c r="G32" s="133"/>
      <c r="H32" s="133"/>
      <c r="I32" s="133"/>
      <c r="J32" s="133"/>
      <c r="K32" s="133"/>
      <c r="L32" s="133"/>
      <c r="M32" s="45"/>
      <c r="N32" s="111" t="str">
        <f>+IF(AND(M32="oui",M31&gt;=1),200,"")</f>
        <v/>
      </c>
      <c r="O32" s="121"/>
      <c r="P32" s="6"/>
      <c r="Q32" s="71"/>
    </row>
    <row r="33" spans="1:19" ht="15.75" customHeight="1" x14ac:dyDescent="0.2">
      <c r="B33" s="5"/>
      <c r="C33" s="139"/>
      <c r="D33" s="132" t="s">
        <v>53</v>
      </c>
      <c r="E33" s="133"/>
      <c r="F33" s="133"/>
      <c r="G33" s="133"/>
      <c r="H33" s="133"/>
      <c r="I33" s="133"/>
      <c r="J33" s="133"/>
      <c r="K33" s="133"/>
      <c r="L33" s="133"/>
      <c r="M33" s="45"/>
      <c r="N33" s="111" t="str">
        <f>+IF(M33="oui",200,"")</f>
        <v/>
      </c>
      <c r="O33" s="121" t="s">
        <v>34</v>
      </c>
      <c r="P33" s="6"/>
      <c r="Q33" s="7"/>
      <c r="S33" s="27"/>
    </row>
    <row r="34" spans="1:19" ht="15.75" customHeight="1" x14ac:dyDescent="0.2">
      <c r="B34" s="5"/>
      <c r="C34" s="139"/>
      <c r="D34" s="132" t="s">
        <v>54</v>
      </c>
      <c r="E34" s="133"/>
      <c r="F34" s="133"/>
      <c r="G34" s="133"/>
      <c r="H34" s="133"/>
      <c r="I34" s="133"/>
      <c r="J34" s="133"/>
      <c r="K34" s="133"/>
      <c r="L34" s="133"/>
      <c r="M34" s="45"/>
      <c r="N34" s="111" t="str">
        <f>+IF(M34="oui",300,"")</f>
        <v/>
      </c>
      <c r="O34" s="121" t="s">
        <v>34</v>
      </c>
      <c r="P34" s="6"/>
      <c r="Q34" s="7"/>
      <c r="S34" s="27"/>
    </row>
    <row r="35" spans="1:19" ht="15.75" customHeight="1" thickBot="1" x14ac:dyDescent="0.25">
      <c r="B35" s="5"/>
      <c r="C35" s="140"/>
      <c r="D35" s="141" t="s">
        <v>55</v>
      </c>
      <c r="E35" s="142"/>
      <c r="F35" s="142"/>
      <c r="G35" s="142"/>
      <c r="H35" s="142"/>
      <c r="I35" s="142"/>
      <c r="J35" s="142"/>
      <c r="K35" s="142"/>
      <c r="L35" s="143"/>
      <c r="M35" s="117"/>
      <c r="N35" s="118" t="str">
        <f>IF(M35="","",200*M35)</f>
        <v/>
      </c>
      <c r="O35" s="121" t="s">
        <v>34</v>
      </c>
      <c r="P35" s="6"/>
      <c r="Q35" s="7"/>
      <c r="S35" s="27"/>
    </row>
    <row r="36" spans="1:19" ht="15.75" customHeight="1" x14ac:dyDescent="0.2">
      <c r="B36" s="5"/>
      <c r="C36" s="147" t="s">
        <v>2</v>
      </c>
      <c r="D36" s="134" t="s">
        <v>56</v>
      </c>
      <c r="E36" s="135"/>
      <c r="F36" s="135"/>
      <c r="G36" s="135"/>
      <c r="H36" s="135"/>
      <c r="I36" s="135"/>
      <c r="J36" s="135"/>
      <c r="K36" s="135"/>
      <c r="L36" s="135"/>
      <c r="M36" s="57"/>
      <c r="N36" s="94" t="str">
        <f>+IF(M36="","",M36*225)</f>
        <v/>
      </c>
      <c r="O36" s="121" t="s">
        <v>34</v>
      </c>
      <c r="P36" s="6"/>
      <c r="Q36" s="72"/>
    </row>
    <row r="37" spans="1:19" ht="16.5" customHeight="1" x14ac:dyDescent="0.2">
      <c r="B37" s="5"/>
      <c r="C37" s="148"/>
      <c r="D37" s="136" t="s">
        <v>4</v>
      </c>
      <c r="E37" s="137"/>
      <c r="F37" s="137"/>
      <c r="G37" s="137"/>
      <c r="H37" s="137"/>
      <c r="I37" s="137"/>
      <c r="J37" s="137"/>
      <c r="K37" s="137"/>
      <c r="L37" s="137"/>
      <c r="M37" s="45"/>
      <c r="N37" s="95" t="str">
        <f>+IF(M37="Oui",200*(1+F4),"")</f>
        <v/>
      </c>
      <c r="O37" s="121" t="s">
        <v>34</v>
      </c>
      <c r="P37" s="6"/>
      <c r="Q37" s="72"/>
    </row>
    <row r="38" spans="1:19" ht="16.5" customHeight="1" x14ac:dyDescent="0.2">
      <c r="B38" s="5"/>
      <c r="C38" s="148"/>
      <c r="D38" s="144" t="s">
        <v>57</v>
      </c>
      <c r="E38" s="145"/>
      <c r="F38" s="145"/>
      <c r="G38" s="145"/>
      <c r="H38" s="145"/>
      <c r="I38" s="145"/>
      <c r="J38" s="145"/>
      <c r="K38" s="145"/>
      <c r="L38" s="146" t="s">
        <v>25</v>
      </c>
      <c r="M38" s="146"/>
      <c r="N38" s="95" t="str">
        <f>+VLOOKUP(D38,Feuil1!A21:B24,2,FALSE)</f>
        <v xml:space="preserve"> </v>
      </c>
      <c r="O38" s="121" t="s">
        <v>34</v>
      </c>
      <c r="P38" s="6"/>
      <c r="Q38" s="72"/>
    </row>
    <row r="39" spans="1:19" ht="16.5" customHeight="1" x14ac:dyDescent="0.2">
      <c r="B39" s="5"/>
      <c r="C39" s="148"/>
      <c r="D39" s="132" t="s">
        <v>68</v>
      </c>
      <c r="E39" s="133"/>
      <c r="F39" s="133"/>
      <c r="G39" s="133"/>
      <c r="H39" s="133"/>
      <c r="I39" s="133"/>
      <c r="J39" s="133"/>
      <c r="K39" s="133"/>
      <c r="L39" s="133"/>
      <c r="M39" s="45"/>
      <c r="N39" s="95" t="str">
        <f>+IF(M39="","",M39*100)</f>
        <v/>
      </c>
      <c r="O39" s="121" t="s">
        <v>34</v>
      </c>
      <c r="P39" s="6"/>
      <c r="Q39" s="72"/>
    </row>
    <row r="40" spans="1:19" ht="16.5" customHeight="1" x14ac:dyDescent="0.2">
      <c r="B40" s="5"/>
      <c r="C40" s="148"/>
      <c r="D40" s="136" t="s">
        <v>60</v>
      </c>
      <c r="E40" s="137"/>
      <c r="F40" s="137"/>
      <c r="G40" s="137"/>
      <c r="H40" s="137"/>
      <c r="I40" s="137"/>
      <c r="J40" s="137"/>
      <c r="K40" s="137"/>
      <c r="L40" s="137"/>
      <c r="M40" s="45"/>
      <c r="N40" s="95" t="str">
        <f>+IF(M40="Oui",100*(1+F4),"")</f>
        <v/>
      </c>
      <c r="O40" s="121" t="s">
        <v>34</v>
      </c>
      <c r="P40" s="6"/>
      <c r="Q40" s="72"/>
    </row>
    <row r="41" spans="1:19" ht="16.5" customHeight="1" thickBot="1" x14ac:dyDescent="0.25">
      <c r="B41" s="5"/>
      <c r="C41" s="149"/>
      <c r="D41" s="150" t="s">
        <v>61</v>
      </c>
      <c r="E41" s="151"/>
      <c r="F41" s="151"/>
      <c r="G41" s="151"/>
      <c r="H41" s="151"/>
      <c r="I41" s="151"/>
      <c r="J41" s="151"/>
      <c r="K41" s="151"/>
      <c r="L41" s="151"/>
      <c r="M41" s="52"/>
      <c r="N41" s="113" t="str">
        <f>+IF(M41="oui",100,"")</f>
        <v/>
      </c>
      <c r="O41" s="76"/>
      <c r="P41" s="6"/>
      <c r="Q41" s="72"/>
    </row>
    <row r="42" spans="1:19" ht="23.25" customHeight="1" thickBot="1" x14ac:dyDescent="0.25">
      <c r="B42" s="5"/>
      <c r="C42" s="46" t="s">
        <v>3</v>
      </c>
      <c r="D42" s="167" t="s">
        <v>62</v>
      </c>
      <c r="E42" s="167"/>
      <c r="F42" s="167"/>
      <c r="G42" s="167"/>
      <c r="H42" s="167"/>
      <c r="I42" s="167"/>
      <c r="J42" s="167"/>
      <c r="K42" s="167"/>
      <c r="L42" s="167"/>
      <c r="M42" s="77"/>
      <c r="N42" s="47" t="str">
        <f>+IF(M42="Oui",100,"")</f>
        <v/>
      </c>
      <c r="O42" s="76"/>
      <c r="P42" s="6"/>
      <c r="Q42" s="7"/>
    </row>
    <row r="43" spans="1:19" s="101" customFormat="1" ht="12.75" customHeight="1" thickBot="1" x14ac:dyDescent="0.25">
      <c r="B43" s="108"/>
      <c r="C43" s="102"/>
      <c r="D43" s="102"/>
      <c r="E43" s="102"/>
      <c r="F43" s="102"/>
      <c r="G43" s="102"/>
      <c r="H43" s="102"/>
      <c r="I43" s="102"/>
      <c r="J43" s="102"/>
      <c r="K43" s="102"/>
      <c r="L43" s="102"/>
      <c r="M43" s="103"/>
      <c r="N43" s="104"/>
      <c r="Q43" s="109"/>
    </row>
    <row r="44" spans="1:19" ht="16.5" customHeight="1" thickBot="1" x14ac:dyDescent="0.35">
      <c r="A44" s="6"/>
      <c r="B44" s="5"/>
      <c r="C44" s="129" t="s">
        <v>50</v>
      </c>
      <c r="D44" s="130"/>
      <c r="E44" s="130"/>
      <c r="F44" s="130"/>
      <c r="G44" s="130"/>
      <c r="H44" s="130"/>
      <c r="I44" s="130"/>
      <c r="J44" s="130"/>
      <c r="K44" s="130"/>
      <c r="L44" s="130"/>
      <c r="M44" s="131"/>
      <c r="N44" s="100">
        <f>+SUM(N28:N42)</f>
        <v>0</v>
      </c>
      <c r="O44" s="76"/>
      <c r="P44" s="6"/>
      <c r="Q44" s="7"/>
      <c r="R44" s="6"/>
    </row>
    <row r="45" spans="1:19" ht="11.25" customHeight="1" thickBot="1" x14ac:dyDescent="0.25">
      <c r="B45" s="39"/>
      <c r="C45" s="40"/>
      <c r="D45" s="40"/>
      <c r="E45" s="40"/>
      <c r="F45" s="40"/>
      <c r="G45" s="40"/>
      <c r="H45" s="40"/>
      <c r="I45" s="40"/>
      <c r="J45" s="40"/>
      <c r="K45" s="40"/>
      <c r="L45" s="40"/>
      <c r="M45" s="40"/>
      <c r="N45" s="40"/>
      <c r="O45" s="40"/>
      <c r="P45" s="40"/>
      <c r="Q45" s="41"/>
    </row>
    <row r="48" spans="1:19" x14ac:dyDescent="0.2">
      <c r="N48" s="27"/>
    </row>
  </sheetData>
  <sheetProtection selectLockedCells="1"/>
  <mergeCells count="43">
    <mergeCell ref="C15:C16"/>
    <mergeCell ref="D15:J15"/>
    <mergeCell ref="K15:L15"/>
    <mergeCell ref="F5:F6"/>
    <mergeCell ref="D7:E7"/>
    <mergeCell ref="D11:J11"/>
    <mergeCell ref="D14:J14"/>
    <mergeCell ref="D16:L16"/>
    <mergeCell ref="D39:L39"/>
    <mergeCell ref="L10:M10"/>
    <mergeCell ref="D42:L42"/>
    <mergeCell ref="D33:L33"/>
    <mergeCell ref="D10:K10"/>
    <mergeCell ref="D23:L23"/>
    <mergeCell ref="J3:K3"/>
    <mergeCell ref="D29:L29"/>
    <mergeCell ref="D28:K28"/>
    <mergeCell ref="L28:M28"/>
    <mergeCell ref="D12:J12"/>
    <mergeCell ref="D13:L13"/>
    <mergeCell ref="D21:K21"/>
    <mergeCell ref="D22:J22"/>
    <mergeCell ref="C17:C18"/>
    <mergeCell ref="D17:J17"/>
    <mergeCell ref="K17:L17"/>
    <mergeCell ref="D18:J18"/>
    <mergeCell ref="K18:L18"/>
    <mergeCell ref="C21:C23"/>
    <mergeCell ref="C25:M25"/>
    <mergeCell ref="C44:M44"/>
    <mergeCell ref="D34:L34"/>
    <mergeCell ref="D31:L31"/>
    <mergeCell ref="D36:L36"/>
    <mergeCell ref="D37:L37"/>
    <mergeCell ref="D32:L32"/>
    <mergeCell ref="C28:C35"/>
    <mergeCell ref="D35:L35"/>
    <mergeCell ref="D38:K38"/>
    <mergeCell ref="L38:M38"/>
    <mergeCell ref="C36:C41"/>
    <mergeCell ref="D40:L40"/>
    <mergeCell ref="D41:L41"/>
    <mergeCell ref="D30:L30"/>
  </mergeCells>
  <dataValidations count="9">
    <dataValidation type="list" showDropDown="1" showInputMessage="1" showErrorMessage="1" error="Mettre &quot;x&quot; ou rien" sqref="M19">
      <formula1>$C$3</formula1>
    </dataValidation>
    <dataValidation type="decimal" showDropDown="1" showInputMessage="1" showErrorMessage="1" error="Taux plein 5%" sqref="M22 M16">
      <formula1>0</formula1>
      <formula2>0.5</formula2>
    </dataValidation>
    <dataValidation type="list" allowBlank="1" showInputMessage="1" showErrorMessage="1" sqref="M40:M42 M11:M15 M17 M30 M32:M34 M37 M23:M24">
      <formula1>"Oui,Non"</formula1>
    </dataValidation>
    <dataValidation type="list" showInputMessage="1" showErrorMessage="1" error="Mettre &quot;x&quot; ou rien" sqref="M29">
      <mc:AlternateContent xmlns:x12ac="http://schemas.microsoft.com/office/spreadsheetml/2011/1/ac" xmlns:mc="http://schemas.openxmlformats.org/markup-compatibility/2006">
        <mc:Choice Requires="x12ac">
          <x12ac:list>Non,2 j/mois,"2,5 j/sem"</x12ac:list>
        </mc:Choice>
        <mc:Fallback>
          <formula1>"Non,2 j/mois,2,5 j/sem"</formula1>
        </mc:Fallback>
      </mc:AlternateContent>
    </dataValidation>
    <dataValidation type="whole" allowBlank="1" showInputMessage="1" showErrorMessage="1" errorTitle="Erreur" error="Inscrire un chiffre_x000a_Maximum 8 protocoles" sqref="M21">
      <formula1>0</formula1>
      <formula2>8</formula2>
    </dataValidation>
    <dataValidation type="whole" operator="lessThanOrEqual" allowBlank="1" showInputMessage="1" showErrorMessage="1" error="Maximum 2" sqref="M31">
      <formula1>2</formula1>
    </dataValidation>
    <dataValidation type="list" allowBlank="1" showInputMessage="1" showErrorMessage="1" sqref="M35">
      <formula1>"50%,100%"</formula1>
    </dataValidation>
    <dataValidation type="list" allowBlank="1" showInputMessage="1" showErrorMessage="1" error="Choisir le nombre" sqref="M36">
      <formula1>"2,3,4"</formula1>
    </dataValidation>
    <dataValidation type="whole" operator="lessThanOrEqual" allowBlank="1" showInputMessage="1" showErrorMessage="1" error="Max 6 protocoles" sqref="M39">
      <formula1>6</formula1>
    </dataValidation>
  </dataValidations>
  <pageMargins left="0.7" right="0.7" top="0.75" bottom="0.75" header="0.3" footer="0.3"/>
  <pageSetup paperSize="9" scale="47" orientation="portrait"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Feuil1!$A$9:$A$11</xm:f>
          </x14:formula1>
          <xm:sqref>D28:K28</xm:sqref>
        </x14:dataValidation>
        <x14:dataValidation type="list" allowBlank="1" showInputMessage="1" showErrorMessage="1">
          <x14:formula1>
            <xm:f>Feuil1!$A$1:$A$4</xm:f>
          </x14:formula1>
          <xm:sqref>D10:K10</xm:sqref>
        </x14:dataValidation>
        <x14:dataValidation type="list" allowBlank="1" showInputMessage="1" showErrorMessage="1">
          <x14:formula1>
            <xm:f>Feuil1!$A$21:$A$24</xm:f>
          </x14:formula1>
          <xm:sqref>D38:K38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workbookViewId="0">
      <selection activeCell="A22" sqref="A22:A24"/>
    </sheetView>
  </sheetViews>
  <sheetFormatPr baseColWidth="10" defaultRowHeight="15" x14ac:dyDescent="0.25"/>
  <cols>
    <col min="1" max="1" width="94.85546875" customWidth="1"/>
  </cols>
  <sheetData>
    <row r="1" spans="1:4" x14ac:dyDescent="0.25">
      <c r="A1" t="s">
        <v>49</v>
      </c>
      <c r="B1" t="s">
        <v>48</v>
      </c>
    </row>
    <row r="2" spans="1:4" x14ac:dyDescent="0.25">
      <c r="A2" t="s">
        <v>20</v>
      </c>
      <c r="B2">
        <v>800</v>
      </c>
    </row>
    <row r="3" spans="1:4" x14ac:dyDescent="0.25">
      <c r="A3" t="s">
        <v>21</v>
      </c>
      <c r="B3">
        <v>740</v>
      </c>
    </row>
    <row r="4" spans="1:4" x14ac:dyDescent="0.25">
      <c r="A4" t="s">
        <v>22</v>
      </c>
      <c r="B4">
        <v>650</v>
      </c>
    </row>
    <row r="6" spans="1:4" x14ac:dyDescent="0.25">
      <c r="A6" t="s">
        <v>23</v>
      </c>
      <c r="B6">
        <v>-120</v>
      </c>
    </row>
    <row r="7" spans="1:4" x14ac:dyDescent="0.25">
      <c r="A7" t="s">
        <v>24</v>
      </c>
      <c r="B7">
        <v>-20</v>
      </c>
    </row>
    <row r="9" spans="1:4" x14ac:dyDescent="0.25">
      <c r="A9" t="s">
        <v>28</v>
      </c>
      <c r="B9" t="s">
        <v>48</v>
      </c>
    </row>
    <row r="10" spans="1:4" x14ac:dyDescent="0.25">
      <c r="A10" t="s">
        <v>29</v>
      </c>
      <c r="B10">
        <v>300</v>
      </c>
    </row>
    <row r="11" spans="1:4" x14ac:dyDescent="0.25">
      <c r="A11" t="s">
        <v>26</v>
      </c>
      <c r="B11">
        <v>600</v>
      </c>
    </row>
    <row r="13" spans="1:4" x14ac:dyDescent="0.25">
      <c r="A13" t="s">
        <v>40</v>
      </c>
      <c r="B13" s="44">
        <v>1000</v>
      </c>
      <c r="D13" s="43"/>
    </row>
    <row r="14" spans="1:4" x14ac:dyDescent="0.25">
      <c r="A14" s="90" t="s">
        <v>30</v>
      </c>
      <c r="B14">
        <v>1700</v>
      </c>
      <c r="D14" s="43"/>
    </row>
    <row r="15" spans="1:4" x14ac:dyDescent="0.25">
      <c r="A15" s="90" t="s">
        <v>31</v>
      </c>
      <c r="B15">
        <v>1100</v>
      </c>
      <c r="D15" s="43"/>
    </row>
    <row r="16" spans="1:4" x14ac:dyDescent="0.25">
      <c r="A16" s="43"/>
    </row>
    <row r="17" spans="1:2" x14ac:dyDescent="0.25">
      <c r="A17" t="s">
        <v>43</v>
      </c>
      <c r="B17" s="44">
        <v>500</v>
      </c>
    </row>
    <row r="18" spans="1:2" x14ac:dyDescent="0.25">
      <c r="A18" s="90" t="s">
        <v>30</v>
      </c>
      <c r="B18">
        <v>200</v>
      </c>
    </row>
    <row r="19" spans="1:2" x14ac:dyDescent="0.25">
      <c r="A19" s="90" t="s">
        <v>31</v>
      </c>
      <c r="B19">
        <v>150</v>
      </c>
    </row>
    <row r="20" spans="1:2" x14ac:dyDescent="0.25">
      <c r="A20" s="90"/>
    </row>
    <row r="21" spans="1:2" x14ac:dyDescent="0.25">
      <c r="A21" s="115" t="s">
        <v>57</v>
      </c>
      <c r="B21" t="s">
        <v>48</v>
      </c>
    </row>
    <row r="22" spans="1:2" x14ac:dyDescent="0.25">
      <c r="A22" s="114" t="s">
        <v>58</v>
      </c>
      <c r="B22">
        <v>100</v>
      </c>
    </row>
    <row r="23" spans="1:2" x14ac:dyDescent="0.25">
      <c r="A23" s="115" t="s">
        <v>59</v>
      </c>
      <c r="B23">
        <v>300</v>
      </c>
    </row>
    <row r="24" spans="1:2" x14ac:dyDescent="0.25">
      <c r="A24" s="116" t="s">
        <v>64</v>
      </c>
      <c r="B24">
        <v>600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1</vt:i4>
      </vt:variant>
    </vt:vector>
  </HeadingPairs>
  <TitlesOfParts>
    <vt:vector size="3" baseType="lpstr">
      <vt:lpstr>Calculette ACI</vt:lpstr>
      <vt:lpstr>Feuil1</vt:lpstr>
      <vt:lpstr>'Calculette ACI'!Zone_d_impression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dc:creator>
  <cp:lastModifiedBy>Martin REVILLION</cp:lastModifiedBy>
  <dcterms:created xsi:type="dcterms:W3CDTF">2015-03-02T16:42:26Z</dcterms:created>
  <dcterms:modified xsi:type="dcterms:W3CDTF">2022-08-05T14:50:06Z</dcterms:modified>
</cp:coreProperties>
</file>